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令和04年度\★業務Ｇ\１　使用料\ホームページ更新\20230320_下水道使用料ページの更新(新料金表及び早見表追加)\"/>
    </mc:Choice>
  </mc:AlternateContent>
  <bookViews>
    <workbookView xWindow="0" yWindow="300" windowWidth="20490" windowHeight="8190"/>
  </bookViews>
  <sheets>
    <sheet name="料金計算表" sheetId="1" r:id="rId1"/>
  </sheets>
  <definedNames>
    <definedName name="_xlnm.Print_Area" localSheetId="0">料金計算表!$A$1:$H$140</definedName>
  </definedNames>
  <calcPr calcId="162913"/>
</workbook>
</file>

<file path=xl/calcChain.xml><?xml version="1.0" encoding="utf-8"?>
<calcChain xmlns="http://schemas.openxmlformats.org/spreadsheetml/2006/main">
  <c r="A84" i="1" l="1"/>
  <c r="A138" i="1"/>
  <c r="A120" i="1"/>
  <c r="C93" i="1"/>
  <c r="C100" i="1" s="1"/>
  <c r="C127" i="1"/>
  <c r="C31" i="1"/>
  <c r="C16" i="1"/>
  <c r="D21" i="1" s="1"/>
  <c r="C46" i="1" s="1"/>
  <c r="D53" i="1" s="1"/>
  <c r="C128" i="1"/>
  <c r="C132" i="1"/>
  <c r="C129" i="1"/>
  <c r="C133" i="1"/>
  <c r="C131" i="1"/>
  <c r="C125" i="1"/>
  <c r="C134" i="1"/>
  <c r="C130" i="1"/>
  <c r="C124" i="1"/>
  <c r="D107" i="1" l="1"/>
  <c r="D106" i="1"/>
  <c r="C101" i="1"/>
  <c r="D111" i="1"/>
  <c r="E111" i="1" s="1"/>
  <c r="E107" i="1"/>
  <c r="E106" i="1"/>
  <c r="C17" i="1"/>
  <c r="F23" i="1" s="1"/>
  <c r="F24" i="1" s="1"/>
  <c r="D109" i="1"/>
  <c r="E109" i="1" s="1"/>
  <c r="D115" i="1"/>
  <c r="E115" i="1" s="1"/>
  <c r="D22" i="1"/>
  <c r="C47" i="1" s="1"/>
  <c r="E52" i="1"/>
  <c r="D59" i="1"/>
  <c r="E59" i="1" s="1"/>
  <c r="D55" i="1"/>
  <c r="E55" i="1" s="1"/>
  <c r="D60" i="1"/>
  <c r="E60" i="1" s="1"/>
  <c r="D52" i="1"/>
  <c r="E53" i="1"/>
  <c r="D58" i="1"/>
  <c r="E58" i="1" s="1"/>
  <c r="D57" i="1"/>
  <c r="E57" i="1" s="1"/>
  <c r="D62" i="1"/>
  <c r="E62" i="1" s="1"/>
  <c r="D61" i="1"/>
  <c r="E61" i="1" s="1"/>
  <c r="D56" i="1"/>
  <c r="E56" i="1" s="1"/>
  <c r="F21" i="1"/>
  <c r="F22" i="1" s="1"/>
  <c r="D110" i="1"/>
  <c r="D116" i="1"/>
  <c r="E116" i="1" s="1"/>
  <c r="D112" i="1"/>
  <c r="E112" i="1" s="1"/>
  <c r="D113" i="1"/>
  <c r="E113" i="1" s="1"/>
  <c r="D114" i="1"/>
  <c r="E114" i="1" s="1"/>
  <c r="D131" i="1" l="1"/>
  <c r="E131" i="1" s="1"/>
  <c r="D125" i="1"/>
  <c r="D23" i="1"/>
  <c r="I46" i="1" s="1"/>
  <c r="J53" i="1" s="1"/>
  <c r="D78" i="1"/>
  <c r="E78" i="1" s="1"/>
  <c r="D71" i="1"/>
  <c r="D133" i="1"/>
  <c r="E133" i="1" s="1"/>
  <c r="D129" i="1"/>
  <c r="E129" i="1" s="1"/>
  <c r="D130" i="1"/>
  <c r="E130" i="1" s="1"/>
  <c r="D134" i="1"/>
  <c r="E134" i="1" s="1"/>
  <c r="E125" i="1"/>
  <c r="D132" i="1"/>
  <c r="E132" i="1" s="1"/>
  <c r="D127" i="1"/>
  <c r="E127" i="1" s="1"/>
  <c r="D124" i="1"/>
  <c r="D128" i="1"/>
  <c r="E128" i="1" s="1"/>
  <c r="E124" i="1"/>
  <c r="D24" i="1"/>
  <c r="I47" i="1" s="1"/>
  <c r="J74" i="1" s="1"/>
  <c r="K74" i="1" s="1"/>
  <c r="D70" i="1"/>
  <c r="D79" i="1"/>
  <c r="E79" i="1" s="1"/>
  <c r="D74" i="1"/>
  <c r="E74" i="1" s="1"/>
  <c r="D73" i="1"/>
  <c r="E73" i="1" s="1"/>
  <c r="E71" i="1"/>
  <c r="D75" i="1"/>
  <c r="E75" i="1" s="1"/>
  <c r="D80" i="1"/>
  <c r="E80" i="1" s="1"/>
  <c r="D76" i="1"/>
  <c r="E76" i="1" s="1"/>
  <c r="E70" i="1"/>
  <c r="D77" i="1"/>
  <c r="E77" i="1" s="1"/>
  <c r="D63" i="1"/>
  <c r="E63" i="1"/>
  <c r="D117" i="1"/>
  <c r="E110" i="1"/>
  <c r="E117" i="1" s="1"/>
  <c r="J52" i="1"/>
  <c r="J58" i="1"/>
  <c r="K58" i="1" s="1"/>
  <c r="J61" i="1"/>
  <c r="K61" i="1" s="1"/>
  <c r="J60" i="1"/>
  <c r="K60" i="1" s="1"/>
  <c r="J59" i="1" l="1"/>
  <c r="K59" i="1" s="1"/>
  <c r="J56" i="1"/>
  <c r="K56" i="1" s="1"/>
  <c r="K53" i="1"/>
  <c r="J55" i="1"/>
  <c r="K55" i="1" s="1"/>
  <c r="J62" i="1"/>
  <c r="K62" i="1" s="1"/>
  <c r="K52" i="1"/>
  <c r="J57" i="1"/>
  <c r="K57" i="1" s="1"/>
  <c r="J75" i="1"/>
  <c r="K75" i="1" s="1"/>
  <c r="J71" i="1"/>
  <c r="E135" i="1"/>
  <c r="E136" i="1" s="1"/>
  <c r="E137" i="1" s="1"/>
  <c r="D101" i="1" s="1"/>
  <c r="D135" i="1"/>
  <c r="J77" i="1"/>
  <c r="K77" i="1" s="1"/>
  <c r="J70" i="1"/>
  <c r="J76" i="1"/>
  <c r="K76" i="1" s="1"/>
  <c r="J78" i="1"/>
  <c r="K78" i="1" s="1"/>
  <c r="J73" i="1"/>
  <c r="K73" i="1" s="1"/>
  <c r="K70" i="1"/>
  <c r="J80" i="1"/>
  <c r="K80" i="1" s="1"/>
  <c r="K71" i="1"/>
  <c r="E81" i="1"/>
  <c r="E82" i="1" s="1"/>
  <c r="E83" i="1" s="1"/>
  <c r="D47" i="1" s="1"/>
  <c r="E22" i="1" s="1"/>
  <c r="G22" i="1" s="1"/>
  <c r="J79" i="1"/>
  <c r="K79" i="1" s="1"/>
  <c r="D81" i="1"/>
  <c r="E118" i="1"/>
  <c r="E119" i="1" s="1"/>
  <c r="D100" i="1" s="1"/>
  <c r="E64" i="1"/>
  <c r="E65" i="1" s="1"/>
  <c r="D46" i="1" s="1"/>
  <c r="E21" i="1" s="1"/>
  <c r="G21" i="1" s="1"/>
  <c r="K63" i="1" l="1"/>
  <c r="K64" i="1" s="1"/>
  <c r="K65" i="1" s="1"/>
  <c r="J46" i="1" s="1"/>
  <c r="E23" i="1" s="1"/>
  <c r="G23" i="1" s="1"/>
  <c r="J63" i="1"/>
  <c r="J81" i="1"/>
  <c r="K81" i="1"/>
  <c r="K82" i="1" s="1"/>
  <c r="K83" i="1" s="1"/>
  <c r="J47" i="1" s="1"/>
  <c r="E24" i="1" s="1"/>
  <c r="G24" i="1" s="1"/>
  <c r="E100" i="1"/>
  <c r="D31" i="1" s="1"/>
  <c r="F31" i="1" s="1"/>
  <c r="F32" i="1" s="1"/>
  <c r="G25" i="1" l="1"/>
</calcChain>
</file>

<file path=xl/sharedStrings.xml><?xml version="1.0" encoding="utf-8"?>
<sst xmlns="http://schemas.openxmlformats.org/spreadsheetml/2006/main" count="204" uniqueCount="84">
  <si>
    <t>世帯</t>
    <rPh sb="0" eb="2">
      <t>セタイ</t>
    </rPh>
    <phoneticPr fontId="3"/>
  </si>
  <si>
    <r>
      <t>ｍ</t>
    </r>
    <r>
      <rPr>
        <b/>
        <vertAlign val="superscript"/>
        <sz val="14"/>
        <rFont val="ＭＳ Ｐゴシック"/>
        <family val="3"/>
        <charset val="128"/>
      </rPr>
      <t>3</t>
    </r>
    <phoneticPr fontId="3"/>
  </si>
  <si>
    <t>消費税等</t>
    <rPh sb="0" eb="3">
      <t>ショウヒゼイ</t>
    </rPh>
    <rPh sb="3" eb="4">
      <t>トウ</t>
    </rPh>
    <phoneticPr fontId="3"/>
  </si>
  <si>
    <t>対象世帯数</t>
    <rPh sb="0" eb="2">
      <t>タイショウ</t>
    </rPh>
    <rPh sb="2" eb="5">
      <t>セタイスウ</t>
    </rPh>
    <phoneticPr fontId="3"/>
  </si>
  <si>
    <t>金額小計</t>
    <rPh sb="0" eb="2">
      <t>キンガク</t>
    </rPh>
    <rPh sb="2" eb="4">
      <t>ショウケイ</t>
    </rPh>
    <phoneticPr fontId="3"/>
  </si>
  <si>
    <t>合計（ご請求額）</t>
    <rPh sb="0" eb="2">
      <t>ゴウケイ</t>
    </rPh>
    <rPh sb="4" eb="6">
      <t>セイキュウ</t>
    </rPh>
    <rPh sb="6" eb="7">
      <t>ガク</t>
    </rPh>
    <phoneticPr fontId="3"/>
  </si>
  <si>
    <t>参考資料（1世帯のみで計算した場合）</t>
    <rPh sb="0" eb="2">
      <t>サンコウ</t>
    </rPh>
    <rPh sb="2" eb="4">
      <t>シリョウ</t>
    </rPh>
    <rPh sb="6" eb="8">
      <t>セタイ</t>
    </rPh>
    <rPh sb="11" eb="13">
      <t>ケイサン</t>
    </rPh>
    <rPh sb="15" eb="17">
      <t>バアイ</t>
    </rPh>
    <phoneticPr fontId="3"/>
  </si>
  <si>
    <t>水道使用量</t>
    <rPh sb="0" eb="2">
      <t>スイドウ</t>
    </rPh>
    <rPh sb="2" eb="5">
      <t>シヨウリョウ</t>
    </rPh>
    <phoneticPr fontId="3"/>
  </si>
  <si>
    <t>1世帯として&lt;3&gt;</t>
    <rPh sb="1" eb="3">
      <t>セタイ</t>
    </rPh>
    <phoneticPr fontId="3"/>
  </si>
  <si>
    <t>※参考値</t>
    <rPh sb="1" eb="3">
      <t>サンコウ</t>
    </rPh>
    <rPh sb="3" eb="4">
      <t>チ</t>
    </rPh>
    <phoneticPr fontId="3"/>
  </si>
  <si>
    <t>計算詳細</t>
    <rPh sb="0" eb="2">
      <t>ケイサン</t>
    </rPh>
    <rPh sb="2" eb="4">
      <t>ショウサイ</t>
    </rPh>
    <phoneticPr fontId="3"/>
  </si>
  <si>
    <t>徴収金額</t>
    <rPh sb="0" eb="2">
      <t>チョウシュウ</t>
    </rPh>
    <rPh sb="2" eb="4">
      <t>キンガク</t>
    </rPh>
    <phoneticPr fontId="3"/>
  </si>
  <si>
    <t>１か月分（A）</t>
    <phoneticPr fontId="3"/>
  </si>
  <si>
    <t>１か月分（B）</t>
    <phoneticPr fontId="3"/>
  </si>
  <si>
    <t>１か月分（A）　計算表</t>
    <rPh sb="2" eb="4">
      <t>ゲツブン</t>
    </rPh>
    <rPh sb="8" eb="10">
      <t>ケイサン</t>
    </rPh>
    <rPh sb="10" eb="11">
      <t>ヒョウ</t>
    </rPh>
    <phoneticPr fontId="3"/>
  </si>
  <si>
    <r>
      <t>汚水排除量</t>
    </r>
    <r>
      <rPr>
        <sz val="11"/>
        <color indexed="10"/>
        <rFont val="ＭＳ Ｐゴシック"/>
        <family val="3"/>
        <charset val="128"/>
      </rPr>
      <t>※</t>
    </r>
    <phoneticPr fontId="3"/>
  </si>
  <si>
    <r>
      <t>1～10m</t>
    </r>
    <r>
      <rPr>
        <vertAlign val="superscript"/>
        <sz val="11"/>
        <rFont val="ＭＳ Ｐゴシック"/>
        <family val="3"/>
        <charset val="128"/>
      </rPr>
      <t xml:space="preserve">3
</t>
    </r>
    <r>
      <rPr>
        <sz val="11"/>
        <rFont val="ＭＳ Ｐゴシック"/>
        <family val="3"/>
        <charset val="128"/>
      </rPr>
      <t>（100m</t>
    </r>
    <r>
      <rPr>
        <vertAlign val="superscript"/>
        <sz val="11"/>
        <rFont val="ＭＳ Ｐゴシック"/>
        <family val="3"/>
        <charset val="128"/>
      </rPr>
      <t>3</t>
    </r>
    <r>
      <rPr>
        <sz val="11"/>
        <rFont val="ＭＳ Ｐゴシック"/>
        <family val="3"/>
        <charset val="128"/>
      </rPr>
      <t>以下）</t>
    </r>
    <rPh sb="13" eb="15">
      <t>イカ</t>
    </rPh>
    <phoneticPr fontId="3"/>
  </si>
  <si>
    <r>
      <t>1～10m</t>
    </r>
    <r>
      <rPr>
        <vertAlign val="superscript"/>
        <sz val="11"/>
        <rFont val="ＭＳ Ｐゴシック"/>
        <family val="3"/>
        <charset val="128"/>
      </rPr>
      <t xml:space="preserve">3
</t>
    </r>
    <r>
      <rPr>
        <sz val="11"/>
        <rFont val="ＭＳ Ｐゴシック"/>
        <family val="3"/>
        <charset val="128"/>
      </rPr>
      <t>（101m</t>
    </r>
    <r>
      <rPr>
        <vertAlign val="superscript"/>
        <sz val="11"/>
        <rFont val="ＭＳ Ｐゴシック"/>
        <family val="3"/>
        <charset val="128"/>
      </rPr>
      <t>3</t>
    </r>
    <r>
      <rPr>
        <sz val="11"/>
        <rFont val="ＭＳ Ｐゴシック"/>
        <family val="3"/>
        <charset val="128"/>
      </rPr>
      <t>以上）</t>
    </r>
    <rPh sb="13" eb="15">
      <t>イジョウ</t>
    </rPh>
    <phoneticPr fontId="3"/>
  </si>
  <si>
    <t>汚水排除量</t>
    <rPh sb="0" eb="2">
      <t>オスイ</t>
    </rPh>
    <rPh sb="2" eb="4">
      <t>ハイジョ</t>
    </rPh>
    <rPh sb="4" eb="5">
      <t>リョウ</t>
    </rPh>
    <phoneticPr fontId="3"/>
  </si>
  <si>
    <t>超過料金</t>
    <rPh sb="0" eb="1">
      <t>チョウ</t>
    </rPh>
    <rPh sb="1" eb="2">
      <t>カ</t>
    </rPh>
    <rPh sb="2" eb="4">
      <t>リョウキン</t>
    </rPh>
    <phoneticPr fontId="3"/>
  </si>
  <si>
    <r>
      <t>11～20m</t>
    </r>
    <r>
      <rPr>
        <vertAlign val="superscript"/>
        <sz val="12"/>
        <rFont val="ＭＳ Ｐゴシック"/>
        <family val="3"/>
        <charset val="128"/>
      </rPr>
      <t>3</t>
    </r>
    <phoneticPr fontId="3"/>
  </si>
  <si>
    <r>
      <t>21～30m</t>
    </r>
    <r>
      <rPr>
        <vertAlign val="superscript"/>
        <sz val="12"/>
        <rFont val="ＭＳ Ｐゴシック"/>
        <family val="3"/>
        <charset val="128"/>
      </rPr>
      <t>3</t>
    </r>
    <phoneticPr fontId="3"/>
  </si>
  <si>
    <r>
      <t>31～50m</t>
    </r>
    <r>
      <rPr>
        <vertAlign val="superscript"/>
        <sz val="12"/>
        <rFont val="ＭＳ Ｐゴシック"/>
        <family val="3"/>
        <charset val="128"/>
      </rPr>
      <t>3</t>
    </r>
    <phoneticPr fontId="3"/>
  </si>
  <si>
    <r>
      <t>51～100m</t>
    </r>
    <r>
      <rPr>
        <vertAlign val="superscript"/>
        <sz val="12"/>
        <rFont val="ＭＳ Ｐゴシック"/>
        <family val="3"/>
        <charset val="128"/>
      </rPr>
      <t>3</t>
    </r>
    <phoneticPr fontId="3"/>
  </si>
  <si>
    <r>
      <t>101～500m</t>
    </r>
    <r>
      <rPr>
        <vertAlign val="superscript"/>
        <sz val="12"/>
        <rFont val="ＭＳ Ｐゴシック"/>
        <family val="3"/>
        <charset val="128"/>
      </rPr>
      <t>3</t>
    </r>
    <phoneticPr fontId="3"/>
  </si>
  <si>
    <r>
      <t>101～500m</t>
    </r>
    <r>
      <rPr>
        <vertAlign val="superscript"/>
        <sz val="12"/>
        <rFont val="ＭＳ Ｐゴシック"/>
        <family val="3"/>
        <charset val="128"/>
      </rPr>
      <t>3</t>
    </r>
    <phoneticPr fontId="3"/>
  </si>
  <si>
    <r>
      <t>501～1.000m</t>
    </r>
    <r>
      <rPr>
        <vertAlign val="superscript"/>
        <sz val="12"/>
        <rFont val="ＭＳ Ｐゴシック"/>
        <family val="3"/>
        <charset val="128"/>
      </rPr>
      <t>3</t>
    </r>
    <phoneticPr fontId="3"/>
  </si>
  <si>
    <r>
      <t>1,001～2,000m</t>
    </r>
    <r>
      <rPr>
        <vertAlign val="superscript"/>
        <sz val="12"/>
        <rFont val="ＭＳ Ｐゴシック"/>
        <family val="3"/>
        <charset val="128"/>
      </rPr>
      <t>3</t>
    </r>
    <phoneticPr fontId="3"/>
  </si>
  <si>
    <r>
      <t>2,001m</t>
    </r>
    <r>
      <rPr>
        <vertAlign val="superscript"/>
        <sz val="12"/>
        <rFont val="ＭＳ Ｐゴシック"/>
        <family val="3"/>
        <charset val="128"/>
      </rPr>
      <t xml:space="preserve">3 </t>
    </r>
    <r>
      <rPr>
        <sz val="12"/>
        <rFont val="ＭＳ Ｐゴシック"/>
        <family val="3"/>
        <charset val="128"/>
      </rPr>
      <t>以上</t>
    </r>
    <rPh sb="8" eb="10">
      <t>イジョウ</t>
    </rPh>
    <phoneticPr fontId="3"/>
  </si>
  <si>
    <t>合計</t>
    <rPh sb="0" eb="2">
      <t>ゴウケイ</t>
    </rPh>
    <phoneticPr fontId="3"/>
  </si>
  <si>
    <t>-</t>
    <phoneticPr fontId="3"/>
  </si>
  <si>
    <t>１か月分（B）　計算表</t>
    <rPh sb="2" eb="4">
      <t>ゲツブン</t>
    </rPh>
    <rPh sb="8" eb="10">
      <t>ケイサン</t>
    </rPh>
    <rPh sb="10" eb="11">
      <t>ヒョウ</t>
    </rPh>
    <phoneticPr fontId="3"/>
  </si>
  <si>
    <r>
      <t>汚水排除量</t>
    </r>
    <r>
      <rPr>
        <sz val="11"/>
        <color indexed="10"/>
        <rFont val="ＭＳ Ｐゴシック"/>
        <family val="3"/>
        <charset val="128"/>
      </rPr>
      <t>※</t>
    </r>
    <phoneticPr fontId="3"/>
  </si>
  <si>
    <r>
      <t>501～1.000m</t>
    </r>
    <r>
      <rPr>
        <vertAlign val="superscript"/>
        <sz val="12"/>
        <rFont val="ＭＳ Ｐゴシック"/>
        <family val="3"/>
        <charset val="128"/>
      </rPr>
      <t>3</t>
    </r>
    <phoneticPr fontId="3"/>
  </si>
  <si>
    <t>参考資料</t>
    <rPh sb="0" eb="2">
      <t>サンコウ</t>
    </rPh>
    <rPh sb="2" eb="4">
      <t>シリョウ</t>
    </rPh>
    <phoneticPr fontId="3"/>
  </si>
  <si>
    <t>市川市下水道使用料　料金計算表　(＜３＞1世帯のみで計算を行った場合）</t>
    <rPh sb="0" eb="3">
      <t>イチカワシ</t>
    </rPh>
    <rPh sb="10" eb="12">
      <t>リョウキン</t>
    </rPh>
    <rPh sb="12" eb="14">
      <t>ケイサン</t>
    </rPh>
    <rPh sb="14" eb="15">
      <t>ヒョウ</t>
    </rPh>
    <rPh sb="21" eb="23">
      <t>セタイ</t>
    </rPh>
    <rPh sb="26" eb="28">
      <t>ケイサン</t>
    </rPh>
    <rPh sb="29" eb="30">
      <t>オコナ</t>
    </rPh>
    <rPh sb="32" eb="34">
      <t>バアイ</t>
    </rPh>
    <phoneticPr fontId="3"/>
  </si>
  <si>
    <t>※１世帯、水道水だけのご利用の場合</t>
    <phoneticPr fontId="3"/>
  </si>
  <si>
    <r>
      <t>ｍ</t>
    </r>
    <r>
      <rPr>
        <vertAlign val="superscript"/>
        <sz val="14"/>
        <rFont val="ＭＳ Ｐゴシック"/>
        <family val="3"/>
        <charset val="128"/>
      </rPr>
      <t>3</t>
    </r>
    <phoneticPr fontId="3"/>
  </si>
  <si>
    <t>１か月分（１）</t>
    <phoneticPr fontId="3"/>
  </si>
  <si>
    <t>１か月分（２）</t>
    <phoneticPr fontId="3"/>
  </si>
  <si>
    <t>１か月分（１）　計算表</t>
    <rPh sb="2" eb="4">
      <t>ゲツブン</t>
    </rPh>
    <rPh sb="8" eb="10">
      <t>ケイサン</t>
    </rPh>
    <rPh sb="10" eb="11">
      <t>ヒョウ</t>
    </rPh>
    <phoneticPr fontId="3"/>
  </si>
  <si>
    <t>　</t>
    <phoneticPr fontId="3"/>
  </si>
  <si>
    <t>１か月分（２）　計算表</t>
    <rPh sb="2" eb="4">
      <t>ゲツブン</t>
    </rPh>
    <rPh sb="8" eb="10">
      <t>ケイサン</t>
    </rPh>
    <rPh sb="10" eb="11">
      <t>ヒョウ</t>
    </rPh>
    <phoneticPr fontId="3"/>
  </si>
  <si>
    <t>　※水道水、１世帯の計算結果が出ます。（１）減免対象者、（２）水道水以外の水を使用した、または併用した場合は、こちらの
   　計算表では算出できません。</t>
    <rPh sb="2" eb="5">
      <t>スイドウスイ</t>
    </rPh>
    <rPh sb="7" eb="9">
      <t>セタイ</t>
    </rPh>
    <rPh sb="10" eb="12">
      <t>ケイサン</t>
    </rPh>
    <rPh sb="12" eb="14">
      <t>ケッカ</t>
    </rPh>
    <rPh sb="15" eb="16">
      <t>デ</t>
    </rPh>
    <rPh sb="22" eb="24">
      <t>ゲンメン</t>
    </rPh>
    <rPh sb="24" eb="27">
      <t>タイショウシャ</t>
    </rPh>
    <rPh sb="47" eb="49">
      <t>ヘイヨウ</t>
    </rPh>
    <rPh sb="51" eb="53">
      <t>バアイ</t>
    </rPh>
    <rPh sb="64" eb="66">
      <t>ケイサン</t>
    </rPh>
    <rPh sb="66" eb="67">
      <t>ヒョウ</t>
    </rPh>
    <rPh sb="69" eb="71">
      <t>サンシュツ</t>
    </rPh>
    <phoneticPr fontId="3"/>
  </si>
  <si>
    <t>　市川市下水道使用料　料金計算結果</t>
    <rPh sb="13" eb="15">
      <t>ケイサン</t>
    </rPh>
    <rPh sb="15" eb="17">
      <t>ケッカ</t>
    </rPh>
    <phoneticPr fontId="3"/>
  </si>
  <si>
    <t>小　　　計</t>
    <rPh sb="0" eb="1">
      <t>ショウ</t>
    </rPh>
    <rPh sb="4" eb="5">
      <t>ケイ</t>
    </rPh>
    <phoneticPr fontId="2"/>
  </si>
  <si>
    <t>１か月分（C）　計算表</t>
    <rPh sb="2" eb="4">
      <t>ゲツブン</t>
    </rPh>
    <rPh sb="8" eb="10">
      <t>ケイサン</t>
    </rPh>
    <rPh sb="10" eb="11">
      <t>ヒョウ</t>
    </rPh>
    <phoneticPr fontId="3"/>
  </si>
  <si>
    <t>１か月分（D）　計算表</t>
    <rPh sb="2" eb="4">
      <t>ゲツブン</t>
    </rPh>
    <rPh sb="8" eb="10">
      <t>ケイサン</t>
    </rPh>
    <rPh sb="10" eb="11">
      <t>ヒョウ</t>
    </rPh>
    <phoneticPr fontId="3"/>
  </si>
  <si>
    <t>１か月分（C）</t>
    <phoneticPr fontId="3"/>
  </si>
  <si>
    <t>１か月分（D）</t>
    <phoneticPr fontId="3"/>
  </si>
  <si>
    <t>消費税（10％）</t>
    <rPh sb="0" eb="3">
      <t>ショウヒゼイ</t>
    </rPh>
    <phoneticPr fontId="2"/>
  </si>
  <si>
    <t>上水道使用量　２か月分
（千葉県企業局　発行）</t>
    <rPh sb="0" eb="1">
      <t>ウエ</t>
    </rPh>
    <rPh sb="1" eb="3">
      <t>スイドウ</t>
    </rPh>
    <rPh sb="3" eb="6">
      <t>シヨウリョウ</t>
    </rPh>
    <rPh sb="9" eb="11">
      <t>ゲツブン</t>
    </rPh>
    <rPh sb="13" eb="16">
      <t>チバケン</t>
    </rPh>
    <rPh sb="16" eb="18">
      <t>キギョウ</t>
    </rPh>
    <rPh sb="18" eb="19">
      <t>キョク</t>
    </rPh>
    <rPh sb="20" eb="22">
      <t>ハッコウ</t>
    </rPh>
    <phoneticPr fontId="3"/>
  </si>
  <si>
    <r>
      <t>市川市下水道使用料　料金計算表　共用給水装置等使用者版</t>
    </r>
    <r>
      <rPr>
        <b/>
        <sz val="14"/>
        <color rgb="FFFF0000"/>
        <rFont val="ＭＳ Ｐゴシック"/>
        <family val="3"/>
        <charset val="128"/>
      </rPr>
      <t>（～令和5年3月31日）</t>
    </r>
    <rPh sb="0" eb="3">
      <t>イチカワシ</t>
    </rPh>
    <rPh sb="3" eb="9">
      <t>ゲスイドウシヨウリョウ</t>
    </rPh>
    <rPh sb="10" eb="12">
      <t>リョウキン</t>
    </rPh>
    <rPh sb="12" eb="14">
      <t>ケイサン</t>
    </rPh>
    <rPh sb="14" eb="15">
      <t>ヒョウ</t>
    </rPh>
    <rPh sb="16" eb="18">
      <t>キョウヨウ</t>
    </rPh>
    <rPh sb="18" eb="20">
      <t>キュウスイ</t>
    </rPh>
    <rPh sb="20" eb="22">
      <t>ソウチ</t>
    </rPh>
    <rPh sb="22" eb="23">
      <t>トウ</t>
    </rPh>
    <rPh sb="23" eb="26">
      <t>シヨウシャ</t>
    </rPh>
    <rPh sb="26" eb="27">
      <t>ハン</t>
    </rPh>
    <rPh sb="29" eb="31">
      <t>レイワ</t>
    </rPh>
    <rPh sb="32" eb="33">
      <t>ネン</t>
    </rPh>
    <rPh sb="34" eb="35">
      <t>ガツ</t>
    </rPh>
    <rPh sb="37" eb="38">
      <t>ニチ</t>
    </rPh>
    <phoneticPr fontId="2"/>
  </si>
  <si>
    <r>
      <t>市川市下水道使用料　料金計算表（～令和5年3月31日）　</t>
    </r>
    <r>
      <rPr>
        <sz val="12"/>
        <rFont val="ＭＳ Ｐゴシック"/>
        <family val="3"/>
        <charset val="128"/>
      </rPr>
      <t>※1世帯分、水道水だけのご利用の場合</t>
    </r>
    <rPh sb="0" eb="3">
      <t>イチカワシ</t>
    </rPh>
    <rPh sb="10" eb="12">
      <t>リョウキン</t>
    </rPh>
    <rPh sb="12" eb="14">
      <t>ケイサン</t>
    </rPh>
    <rPh sb="14" eb="15">
      <t>オモテ</t>
    </rPh>
    <rPh sb="30" eb="32">
      <t>セタイ</t>
    </rPh>
    <rPh sb="32" eb="33">
      <t>ブン</t>
    </rPh>
    <rPh sb="34" eb="37">
      <t>スイドウスイ</t>
    </rPh>
    <rPh sb="41" eb="43">
      <t>リヨウ</t>
    </rPh>
    <rPh sb="44" eb="46">
      <t>バアイ</t>
    </rPh>
    <phoneticPr fontId="3"/>
  </si>
  <si>
    <r>
      <rPr>
        <b/>
        <sz val="9"/>
        <rFont val="ＭＳ Ｐゴシック"/>
        <family val="3"/>
        <charset val="128"/>
      </rPr>
      <t>下水道使用料</t>
    </r>
    <r>
      <rPr>
        <b/>
        <sz val="11"/>
        <rFont val="ＭＳ Ｐゴシック"/>
        <family val="3"/>
        <charset val="128"/>
      </rPr>
      <t xml:space="preserve">
</t>
    </r>
    <r>
      <rPr>
        <b/>
        <sz val="8"/>
        <rFont val="ＭＳ Ｐゴシック"/>
        <family val="3"/>
        <charset val="128"/>
      </rPr>
      <t>（消費税相当額込）</t>
    </r>
    <rPh sb="0" eb="3">
      <t>ゲスイドウ</t>
    </rPh>
    <rPh sb="3" eb="5">
      <t>シヨウ</t>
    </rPh>
    <rPh sb="8" eb="10">
      <t>ショウヒ</t>
    </rPh>
    <rPh sb="11" eb="13">
      <t>ソウトウ</t>
    </rPh>
    <rPh sb="13" eb="14">
      <t>ガク</t>
    </rPh>
    <rPh sb="14" eb="15">
      <t>コ</t>
    </rPh>
    <phoneticPr fontId="3"/>
  </si>
  <si>
    <t>（～令和5年3月31日）</t>
    <phoneticPr fontId="3"/>
  </si>
  <si>
    <t>金額
（消費税相当額込）</t>
    <rPh sb="0" eb="2">
      <t>キンガク</t>
    </rPh>
    <rPh sb="4" eb="6">
      <t>ショウヒ</t>
    </rPh>
    <rPh sb="6" eb="7">
      <t>ゼイ</t>
    </rPh>
    <rPh sb="7" eb="9">
      <t>ソウトウ</t>
    </rPh>
    <rPh sb="9" eb="10">
      <t>ガク</t>
    </rPh>
    <rPh sb="10" eb="11">
      <t>コ</t>
    </rPh>
    <phoneticPr fontId="3"/>
  </si>
  <si>
    <t>　※令和5年3月までの料金体系(下水道使用料表)による計算はこちらをご利用ください。</t>
    <rPh sb="2" eb="4">
      <t>レイワ</t>
    </rPh>
    <rPh sb="5" eb="6">
      <t>ネン</t>
    </rPh>
    <rPh sb="7" eb="8">
      <t>ガツ</t>
    </rPh>
    <rPh sb="11" eb="13">
      <t>リョウキン</t>
    </rPh>
    <rPh sb="13" eb="15">
      <t>タイケイ</t>
    </rPh>
    <rPh sb="16" eb="19">
      <t>ゲスイドウ</t>
    </rPh>
    <rPh sb="19" eb="22">
      <t>シヨウリョウ</t>
    </rPh>
    <rPh sb="22" eb="23">
      <t>ヒョウ</t>
    </rPh>
    <rPh sb="27" eb="29">
      <t>ケイサン</t>
    </rPh>
    <rPh sb="35" eb="37">
      <t>リヨウ</t>
    </rPh>
    <phoneticPr fontId="2"/>
  </si>
  <si>
    <t>検針された数量を1か月単位に計算します。</t>
    <rPh sb="0" eb="2">
      <t>ケンシン</t>
    </rPh>
    <rPh sb="5" eb="7">
      <t>スウリョウ</t>
    </rPh>
    <rPh sb="10" eb="11">
      <t>ゲツ</t>
    </rPh>
    <rPh sb="11" eb="13">
      <t>タンイ</t>
    </rPh>
    <rPh sb="14" eb="16">
      <t>ケイサン</t>
    </rPh>
    <phoneticPr fontId="3"/>
  </si>
  <si>
    <t>（１）１か月単位として計算を行います。</t>
    <phoneticPr fontId="3"/>
  </si>
  <si>
    <t>○１か月単位として計算を行います。</t>
    <phoneticPr fontId="3"/>
  </si>
  <si>
    <t>水道使用量(1か月使用量）</t>
    <rPh sb="0" eb="2">
      <t>スイドウ</t>
    </rPh>
    <rPh sb="2" eb="5">
      <t>シヨウリョウ</t>
    </rPh>
    <rPh sb="8" eb="9">
      <t>ゲツ</t>
    </rPh>
    <rPh sb="9" eb="12">
      <t>シヨウリョウ</t>
    </rPh>
    <phoneticPr fontId="3"/>
  </si>
  <si>
    <t>（上水道使用量を２か月で割りますが、端数がある場合は片方は、小数点以下を切り上げ、片方を切り下げます。）</t>
    <rPh sb="1" eb="2">
      <t>ウエ</t>
    </rPh>
    <rPh sb="2" eb="4">
      <t>スイドウ</t>
    </rPh>
    <rPh sb="4" eb="7">
      <t>シヨウリョウ</t>
    </rPh>
    <rPh sb="10" eb="11">
      <t>ゲツ</t>
    </rPh>
    <rPh sb="12" eb="13">
      <t>ワ</t>
    </rPh>
    <rPh sb="18" eb="20">
      <t>ハスウ</t>
    </rPh>
    <rPh sb="23" eb="25">
      <t>バアイ</t>
    </rPh>
    <rPh sb="26" eb="28">
      <t>カタホウ</t>
    </rPh>
    <rPh sb="30" eb="33">
      <t>ショウスウテン</t>
    </rPh>
    <rPh sb="33" eb="35">
      <t>イカ</t>
    </rPh>
    <rPh sb="36" eb="37">
      <t>キ</t>
    </rPh>
    <rPh sb="38" eb="39">
      <t>ア</t>
    </rPh>
    <rPh sb="41" eb="43">
      <t>カタホウ</t>
    </rPh>
    <rPh sb="44" eb="45">
      <t>キ</t>
    </rPh>
    <rPh sb="46" eb="47">
      <t>シタ</t>
    </rPh>
    <phoneticPr fontId="3"/>
  </si>
  <si>
    <r>
      <t>※1か月あたりの使用水量が1～10ｍ3の場合は、</t>
    </r>
    <r>
      <rPr>
        <sz val="11"/>
        <color indexed="10"/>
        <rFont val="ＭＳ Ｐゴシック"/>
        <family val="3"/>
        <charset val="128"/>
      </rPr>
      <t>定額として990円を徴収いたします。</t>
    </r>
    <phoneticPr fontId="3"/>
  </si>
  <si>
    <t>基本料金</t>
    <phoneticPr fontId="3"/>
  </si>
  <si>
    <r>
      <rPr>
        <b/>
        <sz val="9"/>
        <rFont val="ＭＳ Ｐゴシック"/>
        <family val="3"/>
        <charset val="128"/>
      </rPr>
      <t>下水道使用料</t>
    </r>
    <r>
      <rPr>
        <b/>
        <sz val="12"/>
        <rFont val="ＭＳ Ｐゴシック"/>
        <family val="3"/>
        <charset val="128"/>
      </rPr>
      <t xml:space="preserve">
</t>
    </r>
    <r>
      <rPr>
        <b/>
        <sz val="8"/>
        <rFont val="ＭＳ Ｐゴシック"/>
        <family val="3"/>
        <charset val="128"/>
      </rPr>
      <t>（消費税相当額込）</t>
    </r>
    <rPh sb="0" eb="3">
      <t>ゲスイドウ</t>
    </rPh>
    <rPh sb="3" eb="5">
      <t>シヨウ</t>
    </rPh>
    <rPh sb="8" eb="10">
      <t>ショウヒ</t>
    </rPh>
    <rPh sb="10" eb="11">
      <t>ゼイ</t>
    </rPh>
    <rPh sb="11" eb="13">
      <t>ソウトウ</t>
    </rPh>
    <rPh sb="13" eb="14">
      <t>ガク</t>
    </rPh>
    <rPh sb="14" eb="15">
      <t>コ</t>
    </rPh>
    <phoneticPr fontId="3"/>
  </si>
  <si>
    <t>下水道使用料
（消費税相当額込）</t>
    <rPh sb="0" eb="3">
      <t>ゲスイドウ</t>
    </rPh>
    <rPh sb="8" eb="10">
      <t>ショウヒ</t>
    </rPh>
    <rPh sb="10" eb="11">
      <t>ゼイ</t>
    </rPh>
    <rPh sb="11" eb="13">
      <t>ソウトウ</t>
    </rPh>
    <rPh sb="13" eb="14">
      <t>ガク</t>
    </rPh>
    <rPh sb="14" eb="15">
      <t>コ</t>
    </rPh>
    <phoneticPr fontId="3"/>
  </si>
  <si>
    <t>　※この計算表で算出できるのは、市川市内の下水道使用料の計算のみです。</t>
    <rPh sb="4" eb="6">
      <t>ケイサン</t>
    </rPh>
    <rPh sb="6" eb="7">
      <t>オモテ</t>
    </rPh>
    <rPh sb="8" eb="10">
      <t>サンシュツ</t>
    </rPh>
    <rPh sb="16" eb="20">
      <t>イチカワシナイ</t>
    </rPh>
    <rPh sb="21" eb="24">
      <t>ゲスイドウ</t>
    </rPh>
    <rPh sb="28" eb="30">
      <t>ケイサン</t>
    </rPh>
    <phoneticPr fontId="3"/>
  </si>
  <si>
    <t>基本料金
（税抜）</t>
    <phoneticPr fontId="3"/>
  </si>
  <si>
    <t>金額
（小計：税抜）</t>
    <rPh sb="0" eb="2">
      <t>キンガク</t>
    </rPh>
    <rPh sb="4" eb="6">
      <t>ショウケイ</t>
    </rPh>
    <phoneticPr fontId="3"/>
  </si>
  <si>
    <r>
      <t>共用されている</t>
    </r>
    <r>
      <rPr>
        <b/>
        <sz val="11"/>
        <color indexed="18"/>
        <rFont val="ＭＳ Ｐゴシック"/>
        <family val="3"/>
        <charset val="128"/>
      </rPr>
      <t>世帯数</t>
    </r>
    <r>
      <rPr>
        <b/>
        <sz val="11"/>
        <rFont val="ＭＳ Ｐゴシック"/>
        <family val="3"/>
        <charset val="128"/>
      </rPr>
      <t>を入力してください</t>
    </r>
    <r>
      <rPr>
        <b/>
        <sz val="11"/>
        <color indexed="10"/>
        <rFont val="ＭＳ Ｐゴシック"/>
        <family val="3"/>
        <charset val="128"/>
      </rPr>
      <t>（２以上の値を入力）</t>
    </r>
    <rPh sb="0" eb="2">
      <t>キョウヨウ</t>
    </rPh>
    <rPh sb="7" eb="10">
      <t>セタイスウ</t>
    </rPh>
    <rPh sb="11" eb="13">
      <t>ニュウリョク</t>
    </rPh>
    <rPh sb="21" eb="23">
      <t>イジョウ</t>
    </rPh>
    <rPh sb="24" eb="25">
      <t>アタイ</t>
    </rPh>
    <rPh sb="26" eb="28">
      <t>ニュウリョク</t>
    </rPh>
    <phoneticPr fontId="3"/>
  </si>
  <si>
    <t>　※製氷業、醸造業、清涼飲料水製造業その他の事業を営む使用者が、排除汚水量申請を行っている場合は、認可された排除
  　 量を差し引いた量を入力してください。</t>
    <rPh sb="2" eb="5">
      <t>セイヒョウギョウ</t>
    </rPh>
    <rPh sb="6" eb="9">
      <t>ジョウゾウギョウ</t>
    </rPh>
    <rPh sb="10" eb="12">
      <t>セイリョウ</t>
    </rPh>
    <rPh sb="12" eb="15">
      <t>インリョウスイ</t>
    </rPh>
    <rPh sb="15" eb="18">
      <t>セイゾウギョウ</t>
    </rPh>
    <rPh sb="20" eb="21">
      <t>タ</t>
    </rPh>
    <rPh sb="22" eb="24">
      <t>ジギョウ</t>
    </rPh>
    <rPh sb="25" eb="26">
      <t>イトナ</t>
    </rPh>
    <rPh sb="27" eb="30">
      <t>シヨウシャ</t>
    </rPh>
    <rPh sb="32" eb="34">
      <t>ハイジョ</t>
    </rPh>
    <rPh sb="34" eb="36">
      <t>オスイ</t>
    </rPh>
    <rPh sb="36" eb="37">
      <t>リョウ</t>
    </rPh>
    <rPh sb="37" eb="39">
      <t>シンセイ</t>
    </rPh>
    <rPh sb="40" eb="41">
      <t>オコナ</t>
    </rPh>
    <rPh sb="45" eb="47">
      <t>バアイ</t>
    </rPh>
    <rPh sb="49" eb="51">
      <t>ニンカ</t>
    </rPh>
    <rPh sb="54" eb="56">
      <t>ハイジョ</t>
    </rPh>
    <rPh sb="61" eb="62">
      <t>リョウ</t>
    </rPh>
    <rPh sb="63" eb="64">
      <t>サ</t>
    </rPh>
    <rPh sb="65" eb="66">
      <t>イン</t>
    </rPh>
    <rPh sb="68" eb="69">
      <t>リョウ</t>
    </rPh>
    <rPh sb="70" eb="72">
      <t>ニュウリョク</t>
    </rPh>
    <phoneticPr fontId="3"/>
  </si>
  <si>
    <r>
      <t>こちらに</t>
    </r>
    <r>
      <rPr>
        <b/>
        <sz val="11"/>
        <color indexed="10"/>
        <rFont val="ＭＳ Ｐゴシック"/>
        <family val="3"/>
        <charset val="128"/>
      </rPr>
      <t>千葉県企業局で発行された上水道使用量（検針票）の値</t>
    </r>
    <r>
      <rPr>
        <b/>
        <sz val="11"/>
        <color rgb="FFFF0000"/>
        <rFont val="ＭＳ Ｐゴシック"/>
        <family val="3"/>
        <charset val="128"/>
        <scheme val="minor"/>
      </rPr>
      <t>を入力してください</t>
    </r>
    <r>
      <rPr>
        <sz val="11"/>
        <color theme="1"/>
        <rFont val="ＭＳ Ｐゴシック"/>
        <family val="3"/>
        <charset val="128"/>
        <scheme val="minor"/>
      </rPr>
      <t>（検針は２か月分の集計となっております）</t>
    </r>
    <rPh sb="4" eb="7">
      <t>チバケン</t>
    </rPh>
    <rPh sb="7" eb="9">
      <t>キギョウ</t>
    </rPh>
    <rPh sb="9" eb="10">
      <t>キョク</t>
    </rPh>
    <rPh sb="11" eb="13">
      <t>ハッコウ</t>
    </rPh>
    <rPh sb="16" eb="19">
      <t>ジョウスイドウ</t>
    </rPh>
    <rPh sb="19" eb="22">
      <t>シヨウリョウ</t>
    </rPh>
    <rPh sb="23" eb="26">
      <t>ケンシンヒョウ</t>
    </rPh>
    <rPh sb="28" eb="29">
      <t>アタイ</t>
    </rPh>
    <rPh sb="30" eb="32">
      <t>ニュウリョク</t>
    </rPh>
    <rPh sb="39" eb="41">
      <t>ケンシン</t>
    </rPh>
    <rPh sb="44" eb="46">
      <t>ゲツブン</t>
    </rPh>
    <rPh sb="47" eb="49">
      <t>シュウケイ</t>
    </rPh>
    <phoneticPr fontId="3"/>
  </si>
  <si>
    <t>超過料金単価
（税抜）</t>
    <rPh sb="2" eb="4">
      <t>リョウキン</t>
    </rPh>
    <rPh sb="4" eb="6">
      <t>タンカ</t>
    </rPh>
    <phoneticPr fontId="3"/>
  </si>
  <si>
    <t>（上水道使用量を２か月で割りますが、端数がある場合は、片方は小数点以下を切上げ、片方を切下げます）</t>
    <rPh sb="1" eb="2">
      <t>ウエ</t>
    </rPh>
    <rPh sb="2" eb="4">
      <t>スイドウ</t>
    </rPh>
    <rPh sb="4" eb="7">
      <t>シヨウリョウ</t>
    </rPh>
    <rPh sb="10" eb="11">
      <t>ゲツ</t>
    </rPh>
    <rPh sb="12" eb="13">
      <t>ワ</t>
    </rPh>
    <rPh sb="18" eb="20">
      <t>ハスウ</t>
    </rPh>
    <rPh sb="23" eb="25">
      <t>バアイ</t>
    </rPh>
    <rPh sb="27" eb="29">
      <t>カタホウ</t>
    </rPh>
    <rPh sb="30" eb="33">
      <t>ショウスウテン</t>
    </rPh>
    <rPh sb="33" eb="35">
      <t>イカ</t>
    </rPh>
    <rPh sb="36" eb="37">
      <t>キ</t>
    </rPh>
    <rPh sb="37" eb="38">
      <t>ア</t>
    </rPh>
    <rPh sb="40" eb="42">
      <t>カタホウ</t>
    </rPh>
    <rPh sb="43" eb="44">
      <t>キ</t>
    </rPh>
    <rPh sb="44" eb="45">
      <t>シタ</t>
    </rPh>
    <phoneticPr fontId="3"/>
  </si>
  <si>
    <t>&lt;1&gt;</t>
    <phoneticPr fontId="2"/>
  </si>
  <si>
    <t>&lt;2&gt;</t>
    <phoneticPr fontId="2"/>
  </si>
  <si>
    <t>1か月&lt;1&gt;</t>
    <rPh sb="2" eb="3">
      <t>ツキ</t>
    </rPh>
    <phoneticPr fontId="3"/>
  </si>
  <si>
    <t>1か月&lt;2&gt;</t>
    <rPh sb="2" eb="3">
      <t>ツキ</t>
    </rPh>
    <phoneticPr fontId="3"/>
  </si>
  <si>
    <t>1か月&lt;1&gt;</t>
    <phoneticPr fontId="3"/>
  </si>
  <si>
    <t>1か月&lt;2&gt;</t>
    <phoneticPr fontId="3"/>
  </si>
  <si>
    <t>A+B</t>
    <phoneticPr fontId="3"/>
  </si>
  <si>
    <t>C+D</t>
    <phoneticPr fontId="3"/>
  </si>
  <si>
    <t>※A,B(C,D)の1か月使用量が同量の場合は、一方の下水道使用料額に世帯数を乗じた額が金額小計に表示されます。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</si>
</sst>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m3&quot;"/>
    <numFmt numFmtId="177" formatCode="&quot;×&quot;\ #,##0&quot;世&quot;&quot;帯&quot;"/>
    <numFmt numFmtId="178" formatCode="#,##0&quot;円&quot;"/>
    <numFmt numFmtId="179" formatCode="#,##0.00&quot;円&quot;"/>
    <numFmt numFmtId="180" formatCode="0.0_);[Red]\(0.0\)"/>
    <numFmt numFmtId="181" formatCode="0_);[Red]\(0\)"/>
  </numFmts>
  <fonts count="38">
    <font>
      <sz val="11"/>
      <color theme="1"/>
      <name val="ＭＳ Ｐゴシック"/>
      <family val="3"/>
      <charset val="128"/>
      <scheme val="minor"/>
    </font>
    <font>
      <sz val="11"/>
      <color indexed="10"/>
      <name val="ＭＳ Ｐゴシック"/>
      <family val="3"/>
      <charset val="128"/>
    </font>
    <font>
      <sz val="6"/>
      <name val="ＭＳ Ｐゴシック"/>
      <family val="3"/>
      <charset val="128"/>
    </font>
    <font>
      <sz val="6"/>
      <name val="ＭＳ Ｐゴシック"/>
      <family val="3"/>
      <charset val="128"/>
    </font>
    <font>
      <b/>
      <sz val="11"/>
      <name val="ＭＳ Ｐゴシック"/>
      <family val="3"/>
      <charset val="128"/>
    </font>
    <font>
      <b/>
      <sz val="11"/>
      <color indexed="18"/>
      <name val="ＭＳ Ｐゴシック"/>
      <family val="3"/>
      <charset val="128"/>
    </font>
    <font>
      <b/>
      <sz val="11"/>
      <color indexed="10"/>
      <name val="ＭＳ Ｐゴシック"/>
      <family val="3"/>
      <charset val="128"/>
    </font>
    <font>
      <sz val="11"/>
      <name val="ＭＳ Ｐゴシック"/>
      <family val="3"/>
      <charset val="128"/>
    </font>
    <font>
      <b/>
      <sz val="16"/>
      <color indexed="18"/>
      <name val="ＭＳ Ｐゴシック"/>
      <family val="3"/>
      <charset val="128"/>
    </font>
    <font>
      <b/>
      <sz val="14"/>
      <name val="ＭＳ Ｐゴシック"/>
      <family val="3"/>
      <charset val="128"/>
    </font>
    <font>
      <b/>
      <sz val="16"/>
      <color indexed="10"/>
      <name val="ＭＳ Ｐゴシック"/>
      <family val="3"/>
      <charset val="128"/>
    </font>
    <font>
      <b/>
      <vertAlign val="superscript"/>
      <sz val="14"/>
      <name val="ＭＳ Ｐゴシック"/>
      <family val="3"/>
      <charset val="128"/>
    </font>
    <font>
      <sz val="12"/>
      <name val="ＭＳ Ｐゴシック"/>
      <family val="3"/>
      <charset val="128"/>
    </font>
    <font>
      <b/>
      <sz val="16"/>
      <color indexed="16"/>
      <name val="ＭＳ Ｐゴシック"/>
      <family val="3"/>
      <charset val="128"/>
    </font>
    <font>
      <sz val="11"/>
      <color indexed="16"/>
      <name val="ＭＳ Ｐゴシック"/>
      <family val="3"/>
      <charset val="128"/>
    </font>
    <font>
      <sz val="14"/>
      <name val="ＭＳ Ｐゴシック"/>
      <family val="3"/>
      <charset val="128"/>
    </font>
    <font>
      <b/>
      <sz val="12"/>
      <name val="ＭＳ Ｐゴシック"/>
      <family val="3"/>
      <charset val="128"/>
    </font>
    <font>
      <b/>
      <sz val="16"/>
      <name val="ＭＳ Ｐゴシック"/>
      <family val="3"/>
      <charset val="128"/>
    </font>
    <font>
      <b/>
      <sz val="12"/>
      <color indexed="18"/>
      <name val="ＭＳ Ｐゴシック"/>
      <family val="3"/>
      <charset val="128"/>
    </font>
    <font>
      <b/>
      <sz val="12"/>
      <color indexed="10"/>
      <name val="ＭＳ Ｐゴシック"/>
      <family val="3"/>
      <charset val="128"/>
    </font>
    <font>
      <sz val="11"/>
      <color indexed="10"/>
      <name val="ＭＳ Ｐゴシック"/>
      <family val="3"/>
      <charset val="128"/>
    </font>
    <font>
      <b/>
      <sz val="12"/>
      <color indexed="16"/>
      <name val="ＭＳ Ｐゴシック"/>
      <family val="3"/>
      <charset val="128"/>
    </font>
    <font>
      <sz val="18"/>
      <name val="ＭＳ Ｐゴシック"/>
      <family val="3"/>
      <charset val="128"/>
    </font>
    <font>
      <sz val="20"/>
      <name val="ＭＳ Ｐゴシック"/>
      <family val="3"/>
      <charset val="128"/>
    </font>
    <font>
      <vertAlign val="superscript"/>
      <sz val="11"/>
      <name val="ＭＳ Ｐゴシック"/>
      <family val="3"/>
      <charset val="128"/>
    </font>
    <font>
      <vertAlign val="superscript"/>
      <sz val="12"/>
      <name val="ＭＳ Ｐゴシック"/>
      <family val="3"/>
      <charset val="128"/>
    </font>
    <font>
      <sz val="16"/>
      <name val="ＭＳ Ｐゴシック"/>
      <family val="3"/>
      <charset val="128"/>
    </font>
    <font>
      <vertAlign val="superscript"/>
      <sz val="14"/>
      <name val="ＭＳ Ｐゴシック"/>
      <family val="3"/>
      <charset val="128"/>
    </font>
    <font>
      <b/>
      <sz val="8"/>
      <name val="ＭＳ Ｐゴシック"/>
      <family val="3"/>
      <charset val="128"/>
    </font>
    <font>
      <b/>
      <sz val="9"/>
      <name val="ＭＳ Ｐゴシック"/>
      <family val="3"/>
      <charset val="128"/>
    </font>
    <font>
      <sz val="11"/>
      <color theme="1"/>
      <name val="ＭＳ Ｐゴシック"/>
      <family val="3"/>
      <charset val="128"/>
      <scheme val="minor"/>
    </font>
    <font>
      <b/>
      <sz val="14"/>
      <color rgb="FFFF0000"/>
      <name val="ＭＳ Ｐゴシック"/>
      <family val="3"/>
      <charset val="128"/>
    </font>
    <font>
      <b/>
      <sz val="12"/>
      <color rgb="FFFF0000"/>
      <name val="ＭＳ Ｐゴシック"/>
      <family val="3"/>
      <charset val="128"/>
      <scheme val="minor"/>
    </font>
    <font>
      <sz val="9"/>
      <name val="ＭＳ Ｐゴシック"/>
      <family val="3"/>
      <charset val="128"/>
    </font>
    <font>
      <sz val="11"/>
      <color rgb="FFFF0000"/>
      <name val="ＭＳ Ｐゴシック"/>
      <family val="3"/>
      <charset val="128"/>
    </font>
    <font>
      <b/>
      <sz val="11"/>
      <color rgb="FFFF0000"/>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s>
  <fills count="11">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9"/>
        <bgColor indexed="64"/>
      </patternFill>
    </fill>
    <fill>
      <patternFill patternType="solid">
        <fgColor indexed="47"/>
        <bgColor indexed="64"/>
      </patternFill>
    </fill>
    <fill>
      <patternFill patternType="solid">
        <fgColor indexed="44"/>
        <bgColor indexed="64"/>
      </patternFill>
    </fill>
    <fill>
      <patternFill patternType="solid">
        <fgColor indexed="41"/>
        <bgColor indexed="64"/>
      </patternFill>
    </fill>
    <fill>
      <patternFill patternType="solid">
        <fgColor indexed="50"/>
        <bgColor indexed="64"/>
      </patternFill>
    </fill>
    <fill>
      <patternFill patternType="solid">
        <fgColor theme="0"/>
        <bgColor indexed="64"/>
      </patternFill>
    </fill>
  </fills>
  <borders count="72">
    <border>
      <left/>
      <right/>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dashDotDot">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bottom style="dashDotDot">
        <color indexed="64"/>
      </bottom>
      <diagonal/>
    </border>
    <border>
      <left/>
      <right style="medium">
        <color indexed="64"/>
      </right>
      <top/>
      <bottom style="dashDotDot">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double">
        <color indexed="64"/>
      </bottom>
      <diagonal/>
    </border>
    <border diagonalDown="1">
      <left style="medium">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s>
  <cellStyleXfs count="3">
    <xf numFmtId="0" fontId="0" fillId="0" borderId="0">
      <alignment vertical="center"/>
    </xf>
    <xf numFmtId="9" fontId="30" fillId="0" borderId="0" applyFont="0" applyFill="0" applyBorder="0" applyAlignment="0" applyProtection="0">
      <alignment vertical="center"/>
    </xf>
    <xf numFmtId="38" fontId="30" fillId="0" borderId="0" applyFont="0" applyFill="0" applyBorder="0" applyAlignment="0" applyProtection="0">
      <alignment vertical="center"/>
    </xf>
  </cellStyleXfs>
  <cellXfs count="241">
    <xf numFmtId="0" fontId="0" fillId="0" borderId="0" xfId="0">
      <alignment vertical="center"/>
    </xf>
    <xf numFmtId="0" fontId="0" fillId="0" borderId="0" xfId="0" applyProtection="1">
      <alignment vertical="center"/>
    </xf>
    <xf numFmtId="0" fontId="9" fillId="3" borderId="2" xfId="0" applyFont="1" applyFill="1" applyBorder="1" applyAlignment="1" applyProtection="1">
      <alignment horizontal="center" vertical="center"/>
    </xf>
    <xf numFmtId="0" fontId="0" fillId="2" borderId="0" xfId="0" applyFill="1" applyBorder="1" applyAlignment="1" applyProtection="1">
      <alignment horizontal="left" vertical="center" wrapText="1"/>
    </xf>
    <xf numFmtId="38" fontId="10" fillId="2" borderId="0" xfId="2"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xf>
    <xf numFmtId="0" fontId="0" fillId="2" borderId="0" xfId="0" applyFill="1" applyBorder="1" applyProtection="1">
      <alignment vertical="center"/>
    </xf>
    <xf numFmtId="0" fontId="13" fillId="4" borderId="3" xfId="0" applyFont="1" applyFill="1" applyBorder="1" applyProtection="1">
      <alignment vertical="center"/>
    </xf>
    <xf numFmtId="0" fontId="14" fillId="4" borderId="1" xfId="0" applyFont="1" applyFill="1" applyBorder="1" applyProtection="1">
      <alignment vertical="center"/>
    </xf>
    <xf numFmtId="0" fontId="14" fillId="4" borderId="1" xfId="0" applyFont="1" applyFill="1" applyBorder="1" applyAlignment="1" applyProtection="1">
      <alignment horizontal="center" vertical="center"/>
    </xf>
    <xf numFmtId="0" fontId="14" fillId="4" borderId="4" xfId="0" applyFont="1" applyFill="1" applyBorder="1" applyProtection="1">
      <alignment vertical="center"/>
    </xf>
    <xf numFmtId="0" fontId="0" fillId="5" borderId="5" xfId="0" applyFill="1" applyBorder="1" applyProtection="1">
      <alignment vertical="center"/>
    </xf>
    <xf numFmtId="0" fontId="0" fillId="5" borderId="6" xfId="0" applyFill="1" applyBorder="1" applyProtection="1">
      <alignment vertical="center"/>
    </xf>
    <xf numFmtId="0" fontId="0" fillId="5" borderId="6" xfId="0" applyFill="1" applyBorder="1" applyAlignment="1" applyProtection="1">
      <alignment horizontal="center" vertical="center"/>
    </xf>
    <xf numFmtId="0" fontId="0" fillId="5" borderId="7" xfId="0" applyFill="1" applyBorder="1" applyProtection="1">
      <alignment vertical="center"/>
    </xf>
    <xf numFmtId="0" fontId="0" fillId="5" borderId="8" xfId="0" applyFill="1" applyBorder="1" applyProtection="1">
      <alignment vertical="center"/>
    </xf>
    <xf numFmtId="0" fontId="0" fillId="5" borderId="0" xfId="0" applyFill="1" applyBorder="1" applyProtection="1">
      <alignment vertical="center"/>
    </xf>
    <xf numFmtId="0" fontId="0" fillId="5" borderId="0" xfId="0" applyFill="1" applyBorder="1" applyAlignment="1" applyProtection="1">
      <alignment horizontal="center" vertical="center"/>
    </xf>
    <xf numFmtId="0" fontId="9" fillId="0" borderId="9" xfId="0" applyFont="1" applyFill="1" applyBorder="1" applyAlignment="1" applyProtection="1">
      <alignment horizontal="center" vertical="center"/>
    </xf>
    <xf numFmtId="9" fontId="15" fillId="0" borderId="4" xfId="1" applyFont="1" applyBorder="1" applyAlignment="1" applyProtection="1">
      <alignment horizontal="center" vertical="center"/>
    </xf>
    <xf numFmtId="0" fontId="0" fillId="5" borderId="10" xfId="0" applyFill="1" applyBorder="1" applyProtection="1">
      <alignment vertical="center"/>
    </xf>
    <xf numFmtId="0" fontId="15" fillId="6" borderId="11" xfId="0" applyFont="1" applyFill="1" applyBorder="1" applyAlignment="1" applyProtection="1">
      <alignment horizontal="center" vertical="center"/>
    </xf>
    <xf numFmtId="176" fontId="15" fillId="0" borderId="9" xfId="0" applyNumberFormat="1" applyFont="1" applyBorder="1" applyAlignment="1" applyProtection="1">
      <alignment horizontal="center" vertical="center"/>
    </xf>
    <xf numFmtId="0" fontId="15" fillId="7" borderId="11" xfId="0" applyFont="1" applyFill="1" applyBorder="1" applyAlignment="1" applyProtection="1">
      <alignment horizontal="center" vertical="center"/>
    </xf>
    <xf numFmtId="0" fontId="0" fillId="0" borderId="3" xfId="0" applyBorder="1" applyAlignment="1" applyProtection="1">
      <alignment horizontal="center" vertical="center"/>
    </xf>
    <xf numFmtId="176" fontId="16" fillId="0" borderId="3" xfId="0" applyNumberFormat="1" applyFont="1" applyBorder="1" applyAlignment="1" applyProtection="1">
      <alignment horizontal="center" vertical="center"/>
    </xf>
    <xf numFmtId="0" fontId="4" fillId="0" borderId="3" xfId="0" applyFont="1" applyBorder="1" applyAlignment="1" applyProtection="1">
      <alignment horizontal="center" vertical="center" wrapText="1"/>
    </xf>
    <xf numFmtId="177" fontId="16" fillId="0" borderId="2" xfId="0" applyNumberFormat="1" applyFont="1" applyBorder="1" applyAlignment="1" applyProtection="1">
      <alignment horizontal="center" vertical="center"/>
    </xf>
    <xf numFmtId="38" fontId="16" fillId="0" borderId="9" xfId="2" applyFont="1" applyBorder="1" applyAlignment="1" applyProtection="1">
      <alignment horizontal="center" vertical="center"/>
    </xf>
    <xf numFmtId="176" fontId="15" fillId="0" borderId="12" xfId="0" applyNumberFormat="1" applyFont="1" applyBorder="1" applyAlignment="1" applyProtection="1">
      <alignment vertical="center"/>
    </xf>
    <xf numFmtId="178" fontId="15" fillId="0" borderId="13" xfId="0" applyNumberFormat="1" applyFont="1" applyBorder="1" applyAlignment="1" applyProtection="1">
      <alignment vertical="center"/>
    </xf>
    <xf numFmtId="177" fontId="15" fillId="0" borderId="14" xfId="0" applyNumberFormat="1" applyFont="1" applyBorder="1" applyAlignment="1" applyProtection="1">
      <alignment horizontal="center" vertical="center"/>
    </xf>
    <xf numFmtId="176" fontId="15" fillId="0" borderId="8" xfId="0" applyNumberFormat="1" applyFont="1" applyBorder="1" applyAlignment="1" applyProtection="1">
      <alignment vertical="center"/>
    </xf>
    <xf numFmtId="178" fontId="15" fillId="0" borderId="8" xfId="0" applyNumberFormat="1" applyFont="1" applyBorder="1" applyAlignment="1" applyProtection="1">
      <alignment vertical="center"/>
    </xf>
    <xf numFmtId="177" fontId="15" fillId="0" borderId="15" xfId="0" applyNumberFormat="1" applyFont="1" applyBorder="1" applyAlignment="1" applyProtection="1">
      <alignment horizontal="center" vertical="center"/>
    </xf>
    <xf numFmtId="176" fontId="15" fillId="0" borderId="13" xfId="0" applyNumberFormat="1" applyFont="1" applyBorder="1" applyAlignment="1" applyProtection="1">
      <alignment vertical="center"/>
    </xf>
    <xf numFmtId="176" fontId="15" fillId="0" borderId="16" xfId="0" applyNumberFormat="1" applyFont="1" applyBorder="1" applyAlignment="1" applyProtection="1">
      <alignment vertical="center"/>
    </xf>
    <xf numFmtId="178" fontId="15" fillId="0" borderId="16" xfId="0" applyNumberFormat="1" applyFont="1" applyBorder="1" applyAlignment="1" applyProtection="1">
      <alignment vertical="center"/>
    </xf>
    <xf numFmtId="177" fontId="15" fillId="0" borderId="17" xfId="0" applyNumberFormat="1" applyFont="1" applyBorder="1" applyAlignment="1" applyProtection="1">
      <alignment horizontal="center" vertical="center"/>
    </xf>
    <xf numFmtId="0" fontId="0" fillId="5" borderId="16" xfId="0" applyFill="1" applyBorder="1" applyProtection="1">
      <alignment vertical="center"/>
    </xf>
    <xf numFmtId="0" fontId="0" fillId="5" borderId="18" xfId="0" applyFill="1" applyBorder="1" applyProtection="1">
      <alignment vertical="center"/>
    </xf>
    <xf numFmtId="0" fontId="0" fillId="5" borderId="18" xfId="0" applyFill="1" applyBorder="1" applyAlignment="1" applyProtection="1">
      <alignment horizontal="center" vertical="center"/>
    </xf>
    <xf numFmtId="0" fontId="0" fillId="5" borderId="19" xfId="0" applyFill="1" applyBorder="1" applyProtection="1">
      <alignment vertical="center"/>
    </xf>
    <xf numFmtId="0" fontId="0" fillId="5" borderId="0" xfId="0" applyFill="1" applyProtection="1">
      <alignment vertical="center"/>
    </xf>
    <xf numFmtId="0" fontId="0" fillId="5" borderId="0" xfId="0" applyFill="1" applyAlignment="1" applyProtection="1">
      <alignment horizontal="center" vertical="center"/>
    </xf>
    <xf numFmtId="0" fontId="19" fillId="5" borderId="0" xfId="0" applyFont="1" applyFill="1" applyProtection="1">
      <alignment vertical="center"/>
    </xf>
    <xf numFmtId="0" fontId="12" fillId="0" borderId="0" xfId="0" applyFont="1" applyProtection="1">
      <alignment vertical="center"/>
    </xf>
    <xf numFmtId="0" fontId="12" fillId="0" borderId="3" xfId="0" applyFont="1" applyBorder="1" applyAlignment="1" applyProtection="1">
      <alignment horizontal="center" vertical="center"/>
    </xf>
    <xf numFmtId="0" fontId="16" fillId="0" borderId="3" xfId="0" applyFont="1" applyBorder="1" applyAlignment="1" applyProtection="1">
      <alignment horizontal="center" vertical="center" wrapText="1"/>
    </xf>
    <xf numFmtId="0" fontId="12" fillId="0" borderId="0" xfId="0" applyFont="1" applyAlignment="1" applyProtection="1">
      <alignment horizontal="center" vertical="center"/>
    </xf>
    <xf numFmtId="0" fontId="12" fillId="5" borderId="0" xfId="0" applyFont="1" applyFill="1" applyProtection="1">
      <alignment vertical="center"/>
    </xf>
    <xf numFmtId="0" fontId="20" fillId="5" borderId="0" xfId="0" applyFont="1" applyFill="1" applyProtection="1">
      <alignment vertical="center"/>
    </xf>
    <xf numFmtId="0" fontId="21" fillId="4" borderId="3" xfId="0" applyFont="1" applyFill="1" applyBorder="1" applyProtection="1">
      <alignment vertical="center"/>
    </xf>
    <xf numFmtId="0" fontId="0" fillId="0" borderId="0" xfId="0" applyAlignment="1" applyProtection="1">
      <alignment horizontal="center" vertical="center"/>
    </xf>
    <xf numFmtId="0" fontId="22" fillId="0" borderId="0" xfId="0" applyFont="1" applyProtection="1">
      <alignment vertical="center"/>
    </xf>
    <xf numFmtId="0" fontId="12" fillId="0" borderId="8" xfId="0" applyFont="1" applyFill="1" applyBorder="1" applyProtection="1">
      <alignment vertical="center"/>
    </xf>
    <xf numFmtId="0" fontId="12" fillId="0" borderId="20" xfId="0" applyFont="1" applyBorder="1" applyProtection="1">
      <alignment vertical="center"/>
    </xf>
    <xf numFmtId="0" fontId="12" fillId="0" borderId="21" xfId="0" applyFont="1" applyBorder="1" applyAlignment="1" applyProtection="1">
      <alignment horizontal="center" vertical="center"/>
    </xf>
    <xf numFmtId="0" fontId="12" fillId="0" borderId="0" xfId="0" applyFont="1" applyFill="1" applyBorder="1" applyAlignment="1" applyProtection="1">
      <alignment horizontal="center" vertical="center"/>
    </xf>
    <xf numFmtId="0" fontId="15" fillId="6" borderId="22" xfId="0" applyFont="1" applyFill="1" applyBorder="1" applyAlignment="1" applyProtection="1">
      <alignment horizontal="center" vertical="center"/>
    </xf>
    <xf numFmtId="176" fontId="15" fillId="6" borderId="23" xfId="2" applyNumberFormat="1" applyFont="1" applyFill="1" applyBorder="1" applyAlignment="1" applyProtection="1">
      <alignment vertical="center"/>
    </xf>
    <xf numFmtId="178" fontId="15" fillId="0" borderId="0" xfId="0" applyNumberFormat="1" applyFont="1" applyFill="1" applyBorder="1" applyAlignment="1" applyProtection="1">
      <alignment vertical="center"/>
    </xf>
    <xf numFmtId="0" fontId="15" fillId="0" borderId="0" xfId="0" applyFont="1" applyProtection="1">
      <alignment vertical="center"/>
    </xf>
    <xf numFmtId="0" fontId="15" fillId="3" borderId="24" xfId="0" applyFont="1" applyFill="1" applyBorder="1" applyAlignment="1" applyProtection="1">
      <alignment horizontal="center" vertical="center"/>
    </xf>
    <xf numFmtId="176" fontId="15" fillId="3" borderId="25" xfId="2" applyNumberFormat="1" applyFont="1" applyFill="1" applyBorder="1" applyAlignment="1" applyProtection="1">
      <alignment vertical="center"/>
    </xf>
    <xf numFmtId="0" fontId="12" fillId="0" borderId="26" xfId="0" applyFont="1" applyBorder="1" applyAlignment="1" applyProtection="1">
      <alignment horizontal="center" vertical="center" textRotation="255"/>
    </xf>
    <xf numFmtId="0" fontId="15" fillId="0" borderId="26" xfId="0" applyFont="1" applyBorder="1" applyAlignment="1" applyProtection="1">
      <alignment horizontal="center" vertical="center"/>
    </xf>
    <xf numFmtId="178" fontId="15" fillId="0" borderId="26" xfId="0" applyNumberFormat="1" applyFont="1" applyBorder="1" applyAlignment="1" applyProtection="1">
      <alignment vertical="center"/>
    </xf>
    <xf numFmtId="178" fontId="17" fillId="0" borderId="26" xfId="0" applyNumberFormat="1" applyFont="1" applyBorder="1" applyAlignment="1" applyProtection="1">
      <alignment vertical="center"/>
    </xf>
    <xf numFmtId="0" fontId="23" fillId="6" borderId="3" xfId="0" applyFont="1" applyFill="1" applyBorder="1" applyProtection="1">
      <alignment vertical="center"/>
    </xf>
    <xf numFmtId="0" fontId="0" fillId="6" borderId="1" xfId="0" applyFill="1" applyBorder="1" applyProtection="1">
      <alignment vertical="center"/>
    </xf>
    <xf numFmtId="0" fontId="0" fillId="6" borderId="1" xfId="0" applyFill="1" applyBorder="1" applyAlignment="1" applyProtection="1">
      <alignment horizontal="center" vertical="center"/>
    </xf>
    <xf numFmtId="0" fontId="0" fillId="6" borderId="4" xfId="0" applyFill="1" applyBorder="1" applyProtection="1">
      <alignment vertical="center"/>
    </xf>
    <xf numFmtId="0" fontId="0" fillId="0" borderId="14" xfId="0" applyBorder="1" applyAlignment="1" applyProtection="1">
      <alignment horizontal="center" vertical="center" wrapText="1"/>
    </xf>
    <xf numFmtId="0" fontId="0" fillId="0" borderId="27" xfId="0" applyBorder="1" applyAlignment="1" applyProtection="1">
      <alignment horizontal="center" vertical="center"/>
    </xf>
    <xf numFmtId="0" fontId="7" fillId="0" borderId="22" xfId="0" applyFont="1" applyBorder="1" applyAlignment="1" applyProtection="1">
      <alignment horizontal="center" vertical="center" wrapText="1"/>
    </xf>
    <xf numFmtId="176" fontId="7" fillId="0" borderId="22" xfId="2" applyNumberFormat="1" applyFont="1" applyFill="1" applyBorder="1" applyAlignment="1" applyProtection="1">
      <alignment vertical="center" wrapText="1"/>
    </xf>
    <xf numFmtId="178" fontId="30" fillId="2" borderId="28" xfId="2" applyNumberFormat="1" applyFont="1" applyFill="1" applyBorder="1" applyProtection="1">
      <alignment vertical="center"/>
      <protection locked="0"/>
    </xf>
    <xf numFmtId="0" fontId="7" fillId="0" borderId="29" xfId="0" applyFont="1" applyBorder="1" applyAlignment="1" applyProtection="1">
      <alignment horizontal="center" vertical="center" wrapText="1"/>
    </xf>
    <xf numFmtId="176" fontId="7" fillId="0" borderId="30" xfId="2" applyNumberFormat="1" applyFont="1" applyFill="1" applyBorder="1" applyAlignment="1" applyProtection="1">
      <alignment horizontal="right" vertical="center"/>
    </xf>
    <xf numFmtId="178" fontId="30" fillId="2" borderId="15" xfId="2" applyNumberFormat="1" applyFont="1" applyFill="1" applyBorder="1" applyProtection="1">
      <alignment vertical="center"/>
      <protection locked="0"/>
    </xf>
    <xf numFmtId="0" fontId="0" fillId="0" borderId="31" xfId="0" applyBorder="1" applyAlignment="1" applyProtection="1">
      <alignment horizontal="center" vertical="center" wrapText="1"/>
    </xf>
    <xf numFmtId="0" fontId="0" fillId="0" borderId="32" xfId="0" applyBorder="1" applyAlignment="1" applyProtection="1">
      <alignment horizontal="center" vertical="center"/>
    </xf>
    <xf numFmtId="0" fontId="12" fillId="0" borderId="33" xfId="0" applyFont="1" applyBorder="1" applyAlignment="1" applyProtection="1">
      <alignment horizontal="center" vertical="center"/>
    </xf>
    <xf numFmtId="176" fontId="30" fillId="0" borderId="33" xfId="2" applyNumberFormat="1" applyFont="1" applyFill="1" applyBorder="1" applyProtection="1">
      <alignment vertical="center"/>
    </xf>
    <xf numFmtId="178" fontId="30" fillId="8" borderId="34" xfId="2" applyNumberFormat="1" applyFont="1" applyFill="1" applyBorder="1" applyProtection="1">
      <alignment vertical="center"/>
      <protection locked="0"/>
    </xf>
    <xf numFmtId="0" fontId="12" fillId="0" borderId="33" xfId="0" applyFont="1" applyBorder="1" applyAlignment="1" applyProtection="1">
      <alignment horizontal="center" vertical="center" wrapText="1"/>
    </xf>
    <xf numFmtId="176" fontId="30" fillId="0" borderId="35" xfId="2" applyNumberFormat="1" applyFont="1" applyFill="1" applyBorder="1" applyProtection="1">
      <alignment vertical="center"/>
    </xf>
    <xf numFmtId="178" fontId="30" fillId="8" borderId="36" xfId="2" applyNumberFormat="1" applyFont="1" applyFill="1" applyBorder="1" applyProtection="1">
      <alignment vertical="center"/>
      <protection locked="0"/>
    </xf>
    <xf numFmtId="0" fontId="12" fillId="0" borderId="37" xfId="0" applyFont="1" applyBorder="1" applyAlignment="1" applyProtection="1">
      <alignment horizontal="center" vertical="center" wrapText="1"/>
    </xf>
    <xf numFmtId="176" fontId="30" fillId="0" borderId="38" xfId="2" applyNumberFormat="1" applyFont="1" applyFill="1" applyBorder="1" applyProtection="1">
      <alignment vertical="center"/>
    </xf>
    <xf numFmtId="178" fontId="30" fillId="8" borderId="15" xfId="2" applyNumberFormat="1" applyFont="1" applyFill="1" applyBorder="1" applyProtection="1">
      <alignment vertical="center"/>
      <protection locked="0"/>
    </xf>
    <xf numFmtId="0" fontId="12" fillId="0" borderId="22" xfId="0" applyFont="1" applyBorder="1" applyAlignment="1" applyProtection="1">
      <alignment horizontal="center" vertical="center" wrapText="1"/>
    </xf>
    <xf numFmtId="178" fontId="30" fillId="8" borderId="39" xfId="2" applyNumberFormat="1" applyFont="1" applyFill="1" applyBorder="1" applyProtection="1">
      <alignment vertical="center"/>
      <protection locked="0"/>
    </xf>
    <xf numFmtId="0" fontId="0" fillId="0" borderId="0" xfId="0" applyFill="1" applyBorder="1" applyProtection="1">
      <alignment vertical="center"/>
    </xf>
    <xf numFmtId="0" fontId="20" fillId="0" borderId="0" xfId="0" applyFont="1" applyProtection="1">
      <alignment vertical="center"/>
    </xf>
    <xf numFmtId="0" fontId="23" fillId="3" borderId="3" xfId="0" applyFont="1" applyFill="1" applyBorder="1" applyProtection="1">
      <alignment vertical="center"/>
    </xf>
    <xf numFmtId="0" fontId="0" fillId="3" borderId="1" xfId="0" applyFill="1" applyBorder="1" applyProtection="1">
      <alignment vertical="center"/>
    </xf>
    <xf numFmtId="0" fontId="0" fillId="3" borderId="1" xfId="0" applyFill="1" applyBorder="1" applyAlignment="1" applyProtection="1">
      <alignment horizontal="center" vertical="center"/>
    </xf>
    <xf numFmtId="0" fontId="0" fillId="3" borderId="4" xfId="0" applyFill="1" applyBorder="1" applyProtection="1">
      <alignment vertical="center"/>
    </xf>
    <xf numFmtId="0" fontId="0" fillId="0" borderId="0" xfId="0" applyFill="1" applyBorder="1" applyAlignment="1" applyProtection="1">
      <alignment horizontal="center" vertical="center" wrapText="1"/>
    </xf>
    <xf numFmtId="0" fontId="0" fillId="0" borderId="0" xfId="0" applyBorder="1" applyProtection="1">
      <alignment vertical="center"/>
    </xf>
    <xf numFmtId="0" fontId="0" fillId="0" borderId="0" xfId="0" applyBorder="1" applyAlignment="1" applyProtection="1">
      <alignment horizontal="center" vertical="center"/>
    </xf>
    <xf numFmtId="0" fontId="6" fillId="8" borderId="5" xfId="0" applyFont="1" applyFill="1" applyBorder="1" applyProtection="1">
      <alignment vertical="center"/>
    </xf>
    <xf numFmtId="0" fontId="0" fillId="8" borderId="6" xfId="0" applyFill="1" applyBorder="1" applyProtection="1">
      <alignment vertical="center"/>
    </xf>
    <xf numFmtId="0" fontId="0" fillId="8" borderId="6" xfId="0" applyFill="1" applyBorder="1" applyAlignment="1" applyProtection="1">
      <alignment horizontal="center" vertical="center"/>
    </xf>
    <xf numFmtId="0" fontId="0" fillId="8" borderId="7" xfId="0" applyFill="1" applyBorder="1" applyProtection="1">
      <alignment vertical="center"/>
    </xf>
    <xf numFmtId="0" fontId="22" fillId="8" borderId="8" xfId="0" applyFont="1" applyFill="1" applyBorder="1" applyProtection="1">
      <alignment vertical="center"/>
    </xf>
    <xf numFmtId="0" fontId="0" fillId="8" borderId="0" xfId="0" applyFill="1" applyBorder="1" applyProtection="1">
      <alignment vertical="center"/>
    </xf>
    <xf numFmtId="0" fontId="0" fillId="8" borderId="0" xfId="0" applyFill="1" applyBorder="1" applyAlignment="1" applyProtection="1">
      <alignment horizontal="center" vertical="center"/>
    </xf>
    <xf numFmtId="0" fontId="0" fillId="8" borderId="10" xfId="0" applyFill="1" applyBorder="1" applyProtection="1">
      <alignment vertical="center"/>
    </xf>
    <xf numFmtId="0" fontId="0" fillId="8" borderId="8" xfId="0" applyFill="1" applyBorder="1" applyProtection="1">
      <alignment vertical="center"/>
    </xf>
    <xf numFmtId="0" fontId="15" fillId="0" borderId="2" xfId="0" applyFont="1" applyFill="1" applyBorder="1" applyAlignment="1" applyProtection="1">
      <alignment horizontal="center" vertical="center"/>
    </xf>
    <xf numFmtId="0" fontId="12" fillId="8" borderId="8" xfId="0" applyFont="1" applyFill="1" applyBorder="1" applyProtection="1">
      <alignment vertical="center"/>
    </xf>
    <xf numFmtId="0" fontId="12" fillId="8" borderId="0" xfId="0" applyFont="1" applyFill="1" applyBorder="1" applyProtection="1">
      <alignment vertical="center"/>
    </xf>
    <xf numFmtId="0" fontId="12" fillId="8" borderId="0" xfId="0" applyFont="1" applyFill="1" applyBorder="1" applyAlignment="1" applyProtection="1">
      <alignment horizontal="center" vertical="center"/>
    </xf>
    <xf numFmtId="0" fontId="12" fillId="8" borderId="10" xfId="0" applyFont="1" applyFill="1" applyBorder="1" applyProtection="1">
      <alignment vertical="center"/>
    </xf>
    <xf numFmtId="0" fontId="12" fillId="8" borderId="40" xfId="0" applyFont="1" applyFill="1" applyBorder="1" applyAlignment="1" applyProtection="1">
      <alignment horizontal="center" vertical="center" textRotation="255"/>
    </xf>
    <xf numFmtId="0" fontId="15" fillId="8" borderId="26" xfId="0" applyFont="1" applyFill="1" applyBorder="1" applyAlignment="1" applyProtection="1">
      <alignment horizontal="center" vertical="center"/>
    </xf>
    <xf numFmtId="178" fontId="15" fillId="8" borderId="26" xfId="0" applyNumberFormat="1" applyFont="1" applyFill="1" applyBorder="1" applyAlignment="1" applyProtection="1">
      <alignment vertical="center"/>
    </xf>
    <xf numFmtId="178" fontId="17" fillId="8" borderId="26" xfId="0" applyNumberFormat="1" applyFont="1" applyFill="1" applyBorder="1" applyAlignment="1" applyProtection="1">
      <alignment vertical="center"/>
    </xf>
    <xf numFmtId="178" fontId="17" fillId="8" borderId="41" xfId="0" applyNumberFormat="1" applyFont="1" applyFill="1" applyBorder="1" applyAlignment="1" applyProtection="1">
      <alignment vertical="center"/>
    </xf>
    <xf numFmtId="0" fontId="20" fillId="8" borderId="8" xfId="0" applyFont="1" applyFill="1" applyBorder="1" applyProtection="1">
      <alignment vertical="center"/>
    </xf>
    <xf numFmtId="179" fontId="30" fillId="0" borderId="0" xfId="2" applyNumberFormat="1" applyFont="1" applyFill="1" applyBorder="1" applyProtection="1">
      <alignment vertical="center"/>
      <protection locked="0"/>
    </xf>
    <xf numFmtId="0" fontId="0" fillId="0" borderId="0" xfId="0" applyFill="1" applyBorder="1" applyAlignment="1" applyProtection="1">
      <alignment horizontal="center" vertical="center"/>
    </xf>
    <xf numFmtId="178" fontId="0" fillId="0" borderId="0" xfId="0" applyNumberFormat="1" applyFill="1" applyBorder="1" applyProtection="1">
      <alignment vertical="center"/>
    </xf>
    <xf numFmtId="0" fontId="0" fillId="8" borderId="16" xfId="0" applyFill="1" applyBorder="1" applyProtection="1">
      <alignment vertical="center"/>
    </xf>
    <xf numFmtId="0" fontId="0" fillId="8" borderId="18" xfId="0" applyFill="1" applyBorder="1" applyProtection="1">
      <alignment vertical="center"/>
    </xf>
    <xf numFmtId="0" fontId="0" fillId="8" borderId="18" xfId="0" applyFill="1" applyBorder="1" applyAlignment="1" applyProtection="1">
      <alignment horizontal="center" vertical="center"/>
    </xf>
    <xf numFmtId="0" fontId="0" fillId="8" borderId="19" xfId="0" applyFill="1" applyBorder="1" applyProtection="1">
      <alignment vertical="center"/>
    </xf>
    <xf numFmtId="0" fontId="1" fillId="0" borderId="0" xfId="0" applyFont="1" applyProtection="1">
      <alignment vertical="center"/>
    </xf>
    <xf numFmtId="0" fontId="12" fillId="0" borderId="33" xfId="0" applyFont="1" applyBorder="1" applyAlignment="1" applyProtection="1">
      <alignment horizontal="center" vertical="center" shrinkToFit="1"/>
    </xf>
    <xf numFmtId="0" fontId="9" fillId="9" borderId="16" xfId="0" applyFont="1" applyFill="1" applyBorder="1" applyAlignment="1" applyProtection="1">
      <alignment horizontal="center" vertical="center" shrinkToFit="1"/>
    </xf>
    <xf numFmtId="176" fontId="30" fillId="0" borderId="42" xfId="2" applyNumberFormat="1" applyFont="1" applyFill="1" applyBorder="1" applyProtection="1">
      <alignment vertical="center"/>
    </xf>
    <xf numFmtId="176" fontId="30" fillId="0" borderId="43" xfId="2" applyNumberFormat="1" applyFont="1" applyFill="1" applyBorder="1" applyProtection="1">
      <alignment vertical="center"/>
    </xf>
    <xf numFmtId="176" fontId="30" fillId="0" borderId="44" xfId="2" applyNumberFormat="1" applyFont="1" applyFill="1" applyBorder="1" applyProtection="1">
      <alignment vertical="center"/>
    </xf>
    <xf numFmtId="180" fontId="0" fillId="0" borderId="45" xfId="0" applyNumberFormat="1" applyBorder="1" applyAlignment="1" applyProtection="1">
      <alignment horizontal="center" vertical="center" wrapText="1"/>
    </xf>
    <xf numFmtId="178" fontId="16" fillId="0" borderId="17" xfId="2" applyNumberFormat="1" applyFont="1" applyBorder="1" applyAlignment="1" applyProtection="1">
      <alignment horizontal="center" vertical="center"/>
    </xf>
    <xf numFmtId="181" fontId="0" fillId="0" borderId="31" xfId="0" applyNumberFormat="1" applyBorder="1" applyAlignment="1" applyProtection="1">
      <alignment horizontal="center" vertical="center" wrapText="1"/>
    </xf>
    <xf numFmtId="178" fontId="30" fillId="2" borderId="28" xfId="2" applyNumberFormat="1" applyFont="1" applyFill="1" applyBorder="1" applyProtection="1">
      <alignment vertical="center"/>
    </xf>
    <xf numFmtId="178" fontId="30" fillId="2" borderId="15" xfId="2" applyNumberFormat="1" applyFont="1" applyFill="1" applyBorder="1" applyProtection="1">
      <alignment vertical="center"/>
    </xf>
    <xf numFmtId="178" fontId="30" fillId="8" borderId="34" xfId="2" applyNumberFormat="1" applyFont="1" applyFill="1" applyBorder="1" applyProtection="1">
      <alignment vertical="center"/>
    </xf>
    <xf numFmtId="178" fontId="30" fillId="8" borderId="36" xfId="2" applyNumberFormat="1" applyFont="1" applyFill="1" applyBorder="1" applyProtection="1">
      <alignment vertical="center"/>
    </xf>
    <xf numFmtId="178" fontId="30" fillId="8" borderId="30" xfId="2" applyNumberFormat="1" applyFont="1" applyFill="1" applyBorder="1" applyProtection="1">
      <alignment vertical="center"/>
    </xf>
    <xf numFmtId="178" fontId="30" fillId="8" borderId="23" xfId="2" applyNumberFormat="1" applyFont="1" applyFill="1" applyBorder="1" applyProtection="1">
      <alignment vertical="center"/>
    </xf>
    <xf numFmtId="178" fontId="30" fillId="8" borderId="15" xfId="2" applyNumberFormat="1" applyFont="1" applyFill="1" applyBorder="1" applyProtection="1">
      <alignment vertical="center"/>
    </xf>
    <xf numFmtId="178" fontId="30" fillId="8" borderId="28" xfId="2" applyNumberFormat="1" applyFont="1" applyFill="1" applyBorder="1" applyProtection="1">
      <alignment vertical="center"/>
    </xf>
    <xf numFmtId="178" fontId="7" fillId="0" borderId="46" xfId="2" applyNumberFormat="1" applyFont="1" applyFill="1" applyBorder="1" applyProtection="1">
      <alignment vertical="center"/>
    </xf>
    <xf numFmtId="178" fontId="7" fillId="0" borderId="36" xfId="2" applyNumberFormat="1" applyFont="1" applyFill="1" applyBorder="1" applyProtection="1">
      <alignment vertical="center"/>
    </xf>
    <xf numFmtId="178" fontId="30" fillId="0" borderId="46" xfId="2" applyNumberFormat="1" applyFont="1" applyFill="1" applyBorder="1" applyProtection="1">
      <alignment vertical="center"/>
    </xf>
    <xf numFmtId="178" fontId="30" fillId="0" borderId="36" xfId="2" applyNumberFormat="1" applyFont="1" applyFill="1" applyBorder="1" applyProtection="1">
      <alignment vertical="center"/>
    </xf>
    <xf numFmtId="178" fontId="30" fillId="0" borderId="47" xfId="2" applyNumberFormat="1" applyFont="1" applyFill="1" applyBorder="1" applyProtection="1">
      <alignment vertical="center"/>
    </xf>
    <xf numFmtId="178" fontId="30" fillId="0" borderId="34" xfId="2" applyNumberFormat="1" applyFont="1" applyFill="1" applyBorder="1" applyProtection="1">
      <alignment vertical="center"/>
    </xf>
    <xf numFmtId="0" fontId="4" fillId="0" borderId="0" xfId="0" applyFont="1" applyBorder="1" applyAlignment="1" applyProtection="1">
      <alignment horizontal="center" vertical="center" textRotation="255"/>
    </xf>
    <xf numFmtId="0" fontId="12" fillId="0" borderId="0" xfId="0" applyFont="1" applyBorder="1" applyAlignment="1" applyProtection="1">
      <alignment horizontal="center" vertical="center" wrapText="1"/>
    </xf>
    <xf numFmtId="178" fontId="30" fillId="8" borderId="0" xfId="2" applyNumberFormat="1" applyFont="1" applyFill="1" applyBorder="1" applyProtection="1">
      <alignment vertical="center"/>
      <protection locked="0"/>
    </xf>
    <xf numFmtId="179" fontId="30" fillId="8" borderId="0" xfId="2" applyNumberFormat="1" applyFont="1" applyFill="1" applyBorder="1" applyProtection="1">
      <alignment vertical="center"/>
    </xf>
    <xf numFmtId="178" fontId="16" fillId="0" borderId="48" xfId="2" applyNumberFormat="1" applyFont="1" applyBorder="1" applyAlignment="1" applyProtection="1">
      <alignment horizontal="center" vertical="center"/>
    </xf>
    <xf numFmtId="178" fontId="16" fillId="0" borderId="49" xfId="2" applyNumberFormat="1" applyFont="1" applyBorder="1" applyAlignment="1" applyProtection="1">
      <alignment horizontal="center" vertical="center"/>
    </xf>
    <xf numFmtId="178" fontId="30" fillId="0" borderId="50" xfId="2" applyNumberFormat="1" applyFont="1" applyFill="1" applyBorder="1" applyProtection="1">
      <alignment vertical="center"/>
    </xf>
    <xf numFmtId="178" fontId="0" fillId="0" borderId="0" xfId="0" applyNumberFormat="1" applyProtection="1">
      <alignment vertical="center"/>
    </xf>
    <xf numFmtId="178" fontId="9" fillId="0" borderId="12" xfId="2" applyNumberFormat="1" applyFont="1" applyBorder="1" applyAlignment="1" applyProtection="1">
      <alignment vertical="center" shrinkToFit="1"/>
    </xf>
    <xf numFmtId="178" fontId="9" fillId="0" borderId="51" xfId="2" applyNumberFormat="1" applyFont="1" applyBorder="1" applyAlignment="1" applyProtection="1">
      <alignment vertical="center" shrinkToFit="1"/>
    </xf>
    <xf numFmtId="178" fontId="9" fillId="0" borderId="52" xfId="2" applyNumberFormat="1" applyFont="1" applyBorder="1" applyAlignment="1" applyProtection="1">
      <alignment vertical="center" shrinkToFit="1"/>
    </xf>
    <xf numFmtId="178" fontId="8" fillId="8" borderId="9" xfId="2" applyNumberFormat="1" applyFont="1" applyFill="1" applyBorder="1" applyAlignment="1" applyProtection="1">
      <alignment vertical="center" shrinkToFit="1"/>
    </xf>
    <xf numFmtId="178" fontId="15" fillId="6" borderId="28" xfId="0" applyNumberFormat="1" applyFont="1" applyFill="1" applyBorder="1" applyAlignment="1" applyProtection="1">
      <alignment vertical="center" shrinkToFit="1"/>
    </xf>
    <xf numFmtId="178" fontId="15" fillId="3" borderId="39" xfId="0" applyNumberFormat="1" applyFont="1" applyFill="1" applyBorder="1" applyAlignment="1" applyProtection="1">
      <alignment vertical="center" shrinkToFit="1"/>
    </xf>
    <xf numFmtId="178" fontId="17" fillId="6" borderId="53" xfId="2" applyNumberFormat="1" applyFont="1" applyFill="1" applyBorder="1" applyAlignment="1" applyProtection="1">
      <alignment vertical="center" shrinkToFit="1"/>
    </xf>
    <xf numFmtId="178" fontId="17" fillId="3" borderId="53" xfId="2" applyNumberFormat="1" applyFont="1" applyFill="1" applyBorder="1" applyAlignment="1" applyProtection="1">
      <alignment vertical="center" shrinkToFit="1"/>
    </xf>
    <xf numFmtId="178" fontId="15" fillId="6" borderId="44" xfId="0" applyNumberFormat="1" applyFont="1" applyFill="1" applyBorder="1" applyAlignment="1" applyProtection="1">
      <alignment vertical="center" shrinkToFit="1"/>
    </xf>
    <xf numFmtId="178" fontId="15" fillId="3" borderId="54" xfId="0" applyNumberFormat="1" applyFont="1" applyFill="1" applyBorder="1" applyAlignment="1" applyProtection="1">
      <alignment vertical="center" shrinkToFit="1"/>
    </xf>
    <xf numFmtId="178" fontId="17" fillId="10" borderId="50" xfId="2" applyNumberFormat="1" applyFont="1" applyFill="1" applyBorder="1" applyAlignment="1" applyProtection="1">
      <alignment vertical="center" shrinkToFit="1"/>
    </xf>
    <xf numFmtId="178" fontId="17" fillId="6" borderId="17" xfId="2" applyNumberFormat="1" applyFont="1" applyFill="1" applyBorder="1" applyAlignment="1" applyProtection="1">
      <alignment vertical="center" shrinkToFit="1"/>
    </xf>
    <xf numFmtId="0" fontId="33" fillId="0" borderId="27" xfId="0" applyFont="1" applyBorder="1" applyAlignment="1" applyProtection="1">
      <alignment horizontal="center" vertical="center" wrapText="1" shrinkToFit="1"/>
    </xf>
    <xf numFmtId="0" fontId="7" fillId="8" borderId="8" xfId="0" applyFont="1" applyFill="1" applyBorder="1" applyProtection="1">
      <alignment vertical="center"/>
    </xf>
    <xf numFmtId="0" fontId="16" fillId="7" borderId="12" xfId="0" applyFont="1" applyFill="1" applyBorder="1" applyAlignment="1" applyProtection="1">
      <alignment horizontal="center" vertical="center" shrinkToFit="1"/>
    </xf>
    <xf numFmtId="176" fontId="30" fillId="0" borderId="71" xfId="2" applyNumberFormat="1" applyFont="1" applyFill="1" applyBorder="1" applyProtection="1">
      <alignment vertical="center"/>
    </xf>
    <xf numFmtId="0" fontId="33" fillId="0" borderId="14" xfId="0" applyFont="1" applyBorder="1" applyAlignment="1" applyProtection="1">
      <alignment horizontal="center" vertical="center" wrapText="1"/>
    </xf>
    <xf numFmtId="38" fontId="10" fillId="0" borderId="1" xfId="2" applyFont="1" applyBorder="1" applyAlignment="1" applyProtection="1">
      <alignment horizontal="center" vertical="center" shrinkToFit="1"/>
      <protection locked="0"/>
    </xf>
    <xf numFmtId="38" fontId="8" fillId="0" borderId="1" xfId="2" applyFont="1" applyBorder="1" applyAlignment="1" applyProtection="1">
      <alignment horizontal="center" vertical="center" shrinkToFit="1"/>
      <protection locked="0"/>
    </xf>
    <xf numFmtId="38" fontId="26" fillId="0" borderId="1" xfId="2" applyFont="1" applyFill="1" applyBorder="1" applyAlignment="1" applyProtection="1">
      <alignment horizontal="center" vertical="center" shrinkToFit="1"/>
    </xf>
    <xf numFmtId="0" fontId="9" fillId="2" borderId="5" xfId="0" applyFont="1" applyFill="1" applyBorder="1" applyProtection="1">
      <alignment vertical="center"/>
    </xf>
    <xf numFmtId="0" fontId="0" fillId="2" borderId="6" xfId="0" applyFill="1" applyBorder="1" applyProtection="1">
      <alignment vertical="center"/>
    </xf>
    <xf numFmtId="0" fontId="0" fillId="2" borderId="6" xfId="0" applyFill="1" applyBorder="1" applyAlignment="1" applyProtection="1">
      <alignment horizontal="center" vertical="center"/>
    </xf>
    <xf numFmtId="0" fontId="0" fillId="2" borderId="7" xfId="0" applyFill="1" applyBorder="1" applyProtection="1">
      <alignment vertical="center"/>
    </xf>
    <xf numFmtId="0" fontId="0" fillId="2" borderId="8" xfId="0" applyFill="1" applyBorder="1" applyProtection="1">
      <alignment vertical="center"/>
    </xf>
    <xf numFmtId="0" fontId="32" fillId="2" borderId="0" xfId="0" applyFont="1" applyFill="1" applyBorder="1" applyAlignment="1" applyProtection="1">
      <alignment horizontal="right" vertical="center"/>
    </xf>
    <xf numFmtId="0" fontId="0" fillId="2" borderId="10" xfId="0" applyFill="1" applyBorder="1" applyProtection="1">
      <alignment vertical="center"/>
    </xf>
    <xf numFmtId="0" fontId="34" fillId="2" borderId="8" xfId="0" applyFont="1" applyFill="1" applyBorder="1" applyProtection="1">
      <alignment vertical="center"/>
    </xf>
    <xf numFmtId="0" fontId="0" fillId="2" borderId="16" xfId="0" applyFill="1" applyBorder="1" applyProtection="1">
      <alignment vertical="center"/>
    </xf>
    <xf numFmtId="0" fontId="0" fillId="2" borderId="18" xfId="0" applyFill="1" applyBorder="1" applyProtection="1">
      <alignment vertical="center"/>
    </xf>
    <xf numFmtId="0" fontId="0" fillId="2" borderId="18" xfId="0" applyFill="1" applyBorder="1" applyAlignment="1" applyProtection="1">
      <alignment horizontal="center" vertical="center"/>
    </xf>
    <xf numFmtId="0" fontId="0" fillId="2" borderId="19" xfId="0" applyFill="1" applyBorder="1" applyProtection="1">
      <alignment vertical="center"/>
    </xf>
    <xf numFmtId="0" fontId="36" fillId="0" borderId="0" xfId="0" applyFont="1" applyProtection="1">
      <alignment vertical="center"/>
    </xf>
    <xf numFmtId="176" fontId="15" fillId="0" borderId="70" xfId="0" applyNumberFormat="1" applyFont="1" applyBorder="1" applyAlignment="1" applyProtection="1">
      <alignment horizontal="center" vertical="center"/>
    </xf>
    <xf numFmtId="176" fontId="15" fillId="0" borderId="52" xfId="0" applyNumberFormat="1" applyFont="1" applyBorder="1" applyAlignment="1" applyProtection="1">
      <alignment horizontal="center" vertical="center"/>
    </xf>
    <xf numFmtId="176" fontId="17" fillId="0" borderId="61" xfId="2" applyNumberFormat="1" applyFont="1" applyBorder="1" applyAlignment="1" applyProtection="1">
      <alignment horizontal="center" vertical="center"/>
    </xf>
    <xf numFmtId="176" fontId="17" fillId="0" borderId="62" xfId="2" applyNumberFormat="1" applyFont="1" applyBorder="1" applyAlignment="1" applyProtection="1">
      <alignment horizontal="center" vertical="center"/>
    </xf>
    <xf numFmtId="176" fontId="17" fillId="0" borderId="63" xfId="2" applyNumberFormat="1" applyFont="1" applyBorder="1" applyAlignment="1" applyProtection="1">
      <alignment horizontal="center" vertical="center"/>
    </xf>
    <xf numFmtId="0" fontId="16" fillId="0" borderId="59" xfId="0" applyFont="1" applyBorder="1" applyAlignment="1" applyProtection="1">
      <alignment horizontal="center" vertical="center"/>
    </xf>
    <xf numFmtId="0" fontId="16" fillId="0" borderId="60" xfId="0" applyFont="1" applyBorder="1" applyAlignment="1" applyProtection="1">
      <alignment horizontal="center" vertical="center"/>
    </xf>
    <xf numFmtId="0" fontId="7" fillId="0" borderId="56" xfId="0" applyFont="1" applyBorder="1" applyAlignment="1" applyProtection="1">
      <alignment horizontal="center" vertical="center"/>
    </xf>
    <xf numFmtId="0" fontId="7" fillId="0" borderId="57" xfId="0" applyFont="1" applyBorder="1" applyAlignment="1" applyProtection="1">
      <alignment horizontal="center" vertical="center"/>
    </xf>
    <xf numFmtId="0" fontId="4" fillId="0" borderId="44" xfId="0" applyFont="1" applyBorder="1" applyAlignment="1" applyProtection="1">
      <alignment horizontal="center" vertical="center" textRotation="255"/>
    </xf>
    <xf numFmtId="0" fontId="4" fillId="0" borderId="58" xfId="0" applyFont="1" applyBorder="1" applyAlignment="1" applyProtection="1">
      <alignment horizontal="center" vertical="center" textRotation="255"/>
    </xf>
    <xf numFmtId="0" fontId="16" fillId="0" borderId="16" xfId="0" applyFont="1" applyBorder="1" applyAlignment="1" applyProtection="1">
      <alignment horizontal="center" vertical="center"/>
    </xf>
    <xf numFmtId="0" fontId="16" fillId="0" borderId="69" xfId="0" applyFont="1" applyBorder="1" applyAlignment="1" applyProtection="1">
      <alignment horizontal="center" vertical="center"/>
    </xf>
    <xf numFmtId="176" fontId="16" fillId="0" borderId="3" xfId="0" applyNumberFormat="1" applyFont="1" applyBorder="1" applyAlignment="1" applyProtection="1">
      <alignment horizontal="center" vertical="center"/>
    </xf>
    <xf numFmtId="176" fontId="16" fillId="0" borderId="4" xfId="0" applyNumberFormat="1" applyFont="1" applyBorder="1" applyAlignment="1" applyProtection="1">
      <alignment horizontal="center" vertical="center"/>
    </xf>
    <xf numFmtId="0" fontId="17" fillId="6" borderId="70" xfId="0" applyFont="1" applyFill="1" applyBorder="1" applyAlignment="1" applyProtection="1">
      <alignment horizontal="center" vertical="center"/>
    </xf>
    <xf numFmtId="0" fontId="17" fillId="6" borderId="52" xfId="0" applyFont="1" applyFill="1" applyBorder="1" applyAlignment="1" applyProtection="1">
      <alignment horizontal="center" vertical="center"/>
    </xf>
    <xf numFmtId="0" fontId="17" fillId="7" borderId="70" xfId="0" applyFont="1" applyFill="1" applyBorder="1" applyAlignment="1" applyProtection="1">
      <alignment horizontal="center" vertical="center"/>
    </xf>
    <xf numFmtId="0" fontId="17" fillId="7" borderId="52" xfId="0" applyFont="1" applyFill="1" applyBorder="1" applyAlignment="1" applyProtection="1">
      <alignment horizontal="center" vertical="center"/>
    </xf>
    <xf numFmtId="0" fontId="18" fillId="3" borderId="3" xfId="0" applyFont="1" applyFill="1" applyBorder="1" applyAlignment="1" applyProtection="1">
      <alignment horizontal="center" vertical="center"/>
    </xf>
    <xf numFmtId="0" fontId="18" fillId="3" borderId="1" xfId="0" applyFont="1" applyFill="1" applyBorder="1" applyAlignment="1" applyProtection="1">
      <alignment horizontal="center" vertical="center"/>
    </xf>
    <xf numFmtId="0" fontId="18" fillId="3" borderId="4" xfId="0" applyFont="1" applyFill="1" applyBorder="1" applyAlignment="1" applyProtection="1">
      <alignment horizontal="center" vertical="center"/>
    </xf>
    <xf numFmtId="0" fontId="16" fillId="3" borderId="3" xfId="0" applyFont="1" applyFill="1" applyBorder="1" applyAlignment="1" applyProtection="1">
      <alignment horizontal="center" vertical="center"/>
    </xf>
    <xf numFmtId="0" fontId="16" fillId="3" borderId="1" xfId="0" applyFont="1" applyFill="1" applyBorder="1" applyAlignment="1" applyProtection="1">
      <alignment horizontal="center" vertical="center"/>
    </xf>
    <xf numFmtId="0" fontId="16" fillId="3" borderId="4" xfId="0" applyFont="1" applyFill="1" applyBorder="1" applyAlignment="1" applyProtection="1">
      <alignment horizontal="center" vertical="center"/>
    </xf>
    <xf numFmtId="0" fontId="16" fillId="0" borderId="65" xfId="0" applyFont="1" applyBorder="1" applyAlignment="1" applyProtection="1">
      <alignment horizontal="center" vertical="center" textRotation="255"/>
    </xf>
    <xf numFmtId="0" fontId="16" fillId="0" borderId="62" xfId="0" applyFont="1" applyBorder="1" applyAlignment="1" applyProtection="1">
      <alignment horizontal="center" vertical="center" textRotation="255"/>
    </xf>
    <xf numFmtId="0" fontId="16" fillId="0" borderId="63" xfId="0" applyFont="1" applyBorder="1" applyAlignment="1" applyProtection="1">
      <alignment horizontal="center" vertical="center" textRotation="255"/>
    </xf>
    <xf numFmtId="0" fontId="7" fillId="0" borderId="67" xfId="0" applyFont="1" applyBorder="1" applyAlignment="1" applyProtection="1">
      <alignment horizontal="center" vertical="center"/>
    </xf>
    <xf numFmtId="0" fontId="7" fillId="0" borderId="68" xfId="0" applyFont="1" applyBorder="1" applyAlignment="1" applyProtection="1">
      <alignment horizontal="center" vertical="center"/>
    </xf>
    <xf numFmtId="0" fontId="4" fillId="0" borderId="42" xfId="0" applyFont="1" applyBorder="1" applyAlignment="1" applyProtection="1">
      <alignment horizontal="center" vertical="center" textRotation="255"/>
    </xf>
    <xf numFmtId="0" fontId="4" fillId="0" borderId="55" xfId="0" applyFont="1" applyBorder="1" applyAlignment="1" applyProtection="1">
      <alignment horizontal="center" vertical="center" textRotation="255"/>
    </xf>
    <xf numFmtId="0" fontId="4" fillId="3" borderId="3" xfId="0" applyFont="1" applyFill="1" applyBorder="1" applyAlignment="1" applyProtection="1">
      <alignment horizontal="left" vertical="center" wrapText="1"/>
    </xf>
    <xf numFmtId="0" fontId="4" fillId="3" borderId="1" xfId="0" applyFont="1" applyFill="1" applyBorder="1" applyAlignment="1" applyProtection="1">
      <alignment horizontal="left" vertical="center" wrapText="1"/>
    </xf>
    <xf numFmtId="0" fontId="4" fillId="3" borderId="4" xfId="0" applyFont="1" applyFill="1" applyBorder="1" applyAlignment="1" applyProtection="1">
      <alignment horizontal="left" vertical="center" wrapText="1"/>
    </xf>
    <xf numFmtId="0" fontId="0" fillId="3" borderId="3" xfId="0" applyFill="1" applyBorder="1" applyAlignment="1" applyProtection="1">
      <alignment horizontal="left" vertical="center" wrapText="1"/>
    </xf>
    <xf numFmtId="0" fontId="0" fillId="3" borderId="1" xfId="0" applyFill="1" applyBorder="1" applyAlignment="1" applyProtection="1">
      <alignment horizontal="left" vertical="center" wrapText="1"/>
    </xf>
    <xf numFmtId="0" fontId="0" fillId="3" borderId="4" xfId="0" applyFill="1" applyBorder="1" applyAlignment="1" applyProtection="1">
      <alignment horizontal="left" vertical="center" wrapText="1"/>
    </xf>
    <xf numFmtId="0" fontId="0" fillId="2" borderId="8" xfId="0" applyFill="1" applyBorder="1" applyAlignment="1" applyProtection="1">
      <alignment vertical="center" wrapText="1"/>
    </xf>
    <xf numFmtId="0" fontId="0" fillId="2" borderId="0" xfId="0" applyFill="1" applyBorder="1" applyAlignment="1" applyProtection="1">
      <alignment vertical="center" wrapText="1"/>
    </xf>
    <xf numFmtId="0" fontId="0" fillId="2" borderId="10" xfId="0" applyFill="1" applyBorder="1" applyAlignment="1" applyProtection="1">
      <alignment vertical="center" wrapText="1"/>
    </xf>
    <xf numFmtId="0" fontId="16" fillId="0" borderId="64" xfId="0" applyFont="1" applyBorder="1" applyAlignment="1" applyProtection="1">
      <alignment horizontal="center" vertical="center"/>
    </xf>
    <xf numFmtId="178" fontId="17" fillId="7" borderId="66" xfId="0" applyNumberFormat="1" applyFont="1" applyFill="1" applyBorder="1" applyAlignment="1" applyProtection="1">
      <alignment vertical="center" shrinkToFit="1"/>
    </xf>
    <xf numFmtId="178" fontId="17" fillId="7" borderId="52" xfId="0" applyNumberFormat="1" applyFont="1" applyFill="1" applyBorder="1" applyAlignment="1" applyProtection="1">
      <alignment vertical="center" shrinkToFit="1"/>
    </xf>
    <xf numFmtId="0" fontId="4" fillId="7" borderId="3" xfId="0" applyFont="1" applyFill="1" applyBorder="1" applyAlignment="1" applyProtection="1">
      <alignment horizontal="center" vertical="center" wrapText="1"/>
    </xf>
    <xf numFmtId="0" fontId="4" fillId="7" borderId="4" xfId="0" applyFont="1" applyFill="1" applyBorder="1" applyAlignment="1" applyProtection="1">
      <alignment horizontal="center" vertical="center" wrapText="1"/>
    </xf>
    <xf numFmtId="0" fontId="37" fillId="5" borderId="18" xfId="0" applyFont="1" applyFill="1" applyBorder="1" applyProtection="1">
      <alignment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3"/>
  <sheetViews>
    <sheetView tabSelected="1" zoomScale="85" zoomScaleNormal="85" workbookViewId="0">
      <selection activeCell="I29" sqref="I29"/>
    </sheetView>
  </sheetViews>
  <sheetFormatPr defaultRowHeight="13"/>
  <cols>
    <col min="1" max="3" width="13.453125" customWidth="1"/>
    <col min="4" max="5" width="15" customWidth="1"/>
    <col min="6" max="6" width="13.453125" customWidth="1"/>
    <col min="7" max="16" width="15" customWidth="1"/>
  </cols>
  <sheetData>
    <row r="1" spans="1:8" s="1" customFormat="1" ht="21" customHeight="1">
      <c r="A1" s="181" t="s">
        <v>52</v>
      </c>
      <c r="B1" s="182"/>
      <c r="C1" s="183"/>
      <c r="D1" s="182"/>
      <c r="E1" s="182"/>
      <c r="F1" s="182"/>
      <c r="G1" s="182"/>
      <c r="H1" s="184"/>
    </row>
    <row r="2" spans="1:8" s="1" customFormat="1" ht="21" customHeight="1" thickBot="1">
      <c r="A2" s="185"/>
      <c r="B2" s="6"/>
      <c r="C2" s="6"/>
      <c r="D2" s="6"/>
      <c r="E2" s="6"/>
      <c r="F2" s="6"/>
      <c r="G2" s="186"/>
      <c r="H2" s="187"/>
    </row>
    <row r="3" spans="1:8" s="1" customFormat="1" ht="19.5" customHeight="1" thickBot="1">
      <c r="A3" s="185"/>
      <c r="B3" s="226" t="s">
        <v>70</v>
      </c>
      <c r="C3" s="227"/>
      <c r="D3" s="227"/>
      <c r="E3" s="228"/>
      <c r="F3" s="179">
        <v>2</v>
      </c>
      <c r="G3" s="2" t="s">
        <v>0</v>
      </c>
      <c r="H3" s="187"/>
    </row>
    <row r="4" spans="1:8" s="1" customFormat="1" ht="39.75" customHeight="1" thickBot="1">
      <c r="A4" s="185"/>
      <c r="B4" s="229" t="s">
        <v>72</v>
      </c>
      <c r="C4" s="230"/>
      <c r="D4" s="230"/>
      <c r="E4" s="231"/>
      <c r="F4" s="178">
        <v>0</v>
      </c>
      <c r="G4" s="2" t="s">
        <v>1</v>
      </c>
      <c r="H4" s="187"/>
    </row>
    <row r="5" spans="1:8" s="1" customFormat="1" ht="6" customHeight="1">
      <c r="A5" s="185"/>
      <c r="B5" s="3"/>
      <c r="C5" s="3"/>
      <c r="D5" s="3"/>
      <c r="E5" s="3"/>
      <c r="F5" s="4"/>
      <c r="G5" s="5"/>
      <c r="H5" s="187"/>
    </row>
    <row r="6" spans="1:8" s="1" customFormat="1" ht="22.5" customHeight="1">
      <c r="A6" s="188" t="s">
        <v>57</v>
      </c>
      <c r="B6" s="3"/>
      <c r="C6" s="3"/>
      <c r="D6" s="3"/>
      <c r="E6" s="3"/>
      <c r="F6" s="4"/>
      <c r="G6" s="5"/>
      <c r="H6" s="187"/>
    </row>
    <row r="7" spans="1:8" s="1" customFormat="1" ht="6" customHeight="1">
      <c r="A7" s="185"/>
      <c r="B7" s="3"/>
      <c r="C7" s="3"/>
      <c r="D7" s="3"/>
      <c r="E7" s="3"/>
      <c r="F7" s="4"/>
      <c r="G7" s="5"/>
      <c r="H7" s="187"/>
    </row>
    <row r="8" spans="1:8" s="1" customFormat="1" ht="21" customHeight="1">
      <c r="A8" s="232" t="s">
        <v>67</v>
      </c>
      <c r="B8" s="233"/>
      <c r="C8" s="233"/>
      <c r="D8" s="233"/>
      <c r="E8" s="233"/>
      <c r="F8" s="233"/>
      <c r="G8" s="233"/>
      <c r="H8" s="187"/>
    </row>
    <row r="9" spans="1:8" s="1" customFormat="1" ht="36.75" customHeight="1">
      <c r="A9" s="232" t="s">
        <v>43</v>
      </c>
      <c r="B9" s="233"/>
      <c r="C9" s="233"/>
      <c r="D9" s="233"/>
      <c r="E9" s="233"/>
      <c r="F9" s="233"/>
      <c r="G9" s="233"/>
      <c r="H9" s="234"/>
    </row>
    <row r="10" spans="1:8" s="1" customFormat="1" ht="36.75" customHeight="1">
      <c r="A10" s="232" t="s">
        <v>71</v>
      </c>
      <c r="B10" s="233"/>
      <c r="C10" s="233"/>
      <c r="D10" s="233"/>
      <c r="E10" s="233"/>
      <c r="F10" s="233"/>
      <c r="G10" s="233"/>
      <c r="H10" s="234"/>
    </row>
    <row r="11" spans="1:8" s="1" customFormat="1" ht="13.5" thickBot="1">
      <c r="A11" s="189"/>
      <c r="B11" s="190"/>
      <c r="C11" s="191"/>
      <c r="D11" s="190"/>
      <c r="E11" s="190"/>
      <c r="F11" s="190"/>
      <c r="G11" s="190"/>
      <c r="H11" s="192"/>
    </row>
    <row r="12" spans="1:8" s="1" customFormat="1" ht="33.75" customHeight="1" thickBot="1">
      <c r="A12" s="7" t="s">
        <v>44</v>
      </c>
      <c r="B12" s="8"/>
      <c r="C12" s="9"/>
      <c r="D12" s="8"/>
      <c r="E12" s="8"/>
      <c r="F12" s="8"/>
      <c r="G12" s="8"/>
      <c r="H12" s="10"/>
    </row>
    <row r="13" spans="1:8" s="1" customFormat="1" ht="13.5" thickBot="1">
      <c r="A13" s="11"/>
      <c r="B13" s="12"/>
      <c r="C13" s="13"/>
      <c r="D13" s="12"/>
      <c r="E13" s="12"/>
      <c r="F13" s="12"/>
      <c r="G13" s="12"/>
      <c r="H13" s="14"/>
    </row>
    <row r="14" spans="1:8" s="1" customFormat="1" ht="20.149999999999999" customHeight="1" thickBot="1">
      <c r="A14" s="15"/>
      <c r="B14" s="16"/>
      <c r="C14" s="17"/>
      <c r="D14" s="16"/>
      <c r="E14" s="16"/>
      <c r="F14" s="18" t="s">
        <v>2</v>
      </c>
      <c r="G14" s="19">
        <v>0.1</v>
      </c>
      <c r="H14" s="20"/>
    </row>
    <row r="15" spans="1:8" s="1" customFormat="1" ht="20.149999999999999" customHeight="1" thickBot="1">
      <c r="A15" s="15"/>
      <c r="B15" s="16" t="s">
        <v>58</v>
      </c>
      <c r="C15" s="17"/>
      <c r="D15" s="16"/>
      <c r="E15" s="16"/>
      <c r="F15" s="16"/>
      <c r="G15" s="16"/>
      <c r="H15" s="20"/>
    </row>
    <row r="16" spans="1:8" s="1" customFormat="1" ht="20.149999999999999" customHeight="1" thickBot="1">
      <c r="A16" s="15"/>
      <c r="B16" s="21" t="s">
        <v>77</v>
      </c>
      <c r="C16" s="22">
        <f>ROUNDUP(F4/2,0)</f>
        <v>0</v>
      </c>
      <c r="D16" s="16"/>
      <c r="E16" s="16"/>
      <c r="F16" s="16"/>
      <c r="G16" s="16"/>
      <c r="H16" s="20"/>
    </row>
    <row r="17" spans="1:8" s="1" customFormat="1" ht="20.149999999999999" customHeight="1" thickBot="1">
      <c r="A17" s="15"/>
      <c r="B17" s="23" t="s">
        <v>78</v>
      </c>
      <c r="C17" s="22">
        <f>F4-C16</f>
        <v>0</v>
      </c>
      <c r="D17" s="16"/>
      <c r="E17" s="16"/>
      <c r="F17" s="16"/>
      <c r="G17" s="16"/>
      <c r="H17" s="20"/>
    </row>
    <row r="18" spans="1:8" s="1" customFormat="1" ht="20.149999999999999" customHeight="1">
      <c r="A18" s="15"/>
      <c r="B18" s="16"/>
      <c r="C18" s="17"/>
      <c r="D18" s="16"/>
      <c r="E18" s="16"/>
      <c r="F18" s="16"/>
      <c r="G18" s="16"/>
      <c r="H18" s="20"/>
    </row>
    <row r="19" spans="1:8" s="1" customFormat="1" ht="20.149999999999999" customHeight="1" thickBot="1">
      <c r="A19" s="15"/>
      <c r="B19" s="16"/>
      <c r="C19" s="17"/>
      <c r="D19" s="16"/>
      <c r="E19" s="16"/>
      <c r="F19" s="16"/>
      <c r="G19" s="16"/>
      <c r="H19" s="20"/>
    </row>
    <row r="20" spans="1:8" s="1" customFormat="1" ht="32.25" customHeight="1" thickBot="1">
      <c r="A20" s="15"/>
      <c r="B20" s="24"/>
      <c r="C20" s="207" t="s">
        <v>61</v>
      </c>
      <c r="D20" s="208"/>
      <c r="E20" s="26" t="s">
        <v>54</v>
      </c>
      <c r="F20" s="27" t="s">
        <v>3</v>
      </c>
      <c r="G20" s="28" t="s">
        <v>4</v>
      </c>
      <c r="H20" s="20"/>
    </row>
    <row r="21" spans="1:8" s="1" customFormat="1" ht="25" customHeight="1">
      <c r="A21" s="15"/>
      <c r="B21" s="209" t="s">
        <v>79</v>
      </c>
      <c r="C21" s="194" t="s">
        <v>81</v>
      </c>
      <c r="D21" s="29">
        <f>ROUNDUP(C16/F3,0)</f>
        <v>0</v>
      </c>
      <c r="E21" s="30">
        <f>D46</f>
        <v>0</v>
      </c>
      <c r="F21" s="31">
        <f>MOD(C16,F3)</f>
        <v>0</v>
      </c>
      <c r="G21" s="161">
        <f>E21*F21</f>
        <v>0</v>
      </c>
      <c r="H21" s="20"/>
    </row>
    <row r="22" spans="1:8" s="1" customFormat="1" ht="25" customHeight="1" thickBot="1">
      <c r="A22" s="15"/>
      <c r="B22" s="210"/>
      <c r="C22" s="195"/>
      <c r="D22" s="32">
        <f>ROUNDDOWN(C16/F3,0)</f>
        <v>0</v>
      </c>
      <c r="E22" s="33">
        <f>D47</f>
        <v>0</v>
      </c>
      <c r="F22" s="34">
        <f>F3-F21</f>
        <v>2</v>
      </c>
      <c r="G22" s="162">
        <f>E22*F22</f>
        <v>0</v>
      </c>
      <c r="H22" s="20"/>
    </row>
    <row r="23" spans="1:8" s="1" customFormat="1" ht="25" customHeight="1">
      <c r="A23" s="15"/>
      <c r="B23" s="211" t="s">
        <v>80</v>
      </c>
      <c r="C23" s="194" t="s">
        <v>82</v>
      </c>
      <c r="D23" s="35">
        <f>ROUNDUP(C17/F3,0)</f>
        <v>0</v>
      </c>
      <c r="E23" s="30">
        <f>J46</f>
        <v>0</v>
      </c>
      <c r="F23" s="31">
        <f>MOD(C17,F3)</f>
        <v>0</v>
      </c>
      <c r="G23" s="161">
        <f>E23*F23</f>
        <v>0</v>
      </c>
      <c r="H23" s="20"/>
    </row>
    <row r="24" spans="1:8" s="1" customFormat="1" ht="25" customHeight="1" thickBot="1">
      <c r="A24" s="15"/>
      <c r="B24" s="212"/>
      <c r="C24" s="195"/>
      <c r="D24" s="36">
        <f>ROUNDDOWN(C17/F3,0)</f>
        <v>0</v>
      </c>
      <c r="E24" s="37">
        <f>J47</f>
        <v>0</v>
      </c>
      <c r="F24" s="38">
        <f>F3-F23</f>
        <v>2</v>
      </c>
      <c r="G24" s="163">
        <f>E24*F24</f>
        <v>0</v>
      </c>
      <c r="H24" s="20"/>
    </row>
    <row r="25" spans="1:8" s="1" customFormat="1" ht="30" customHeight="1" thickBot="1">
      <c r="A25" s="15"/>
      <c r="B25" s="213" t="s">
        <v>5</v>
      </c>
      <c r="C25" s="214"/>
      <c r="D25" s="214"/>
      <c r="E25" s="214"/>
      <c r="F25" s="215"/>
      <c r="G25" s="164">
        <f>SUM(G21:G24)</f>
        <v>0</v>
      </c>
      <c r="H25" s="20"/>
    </row>
    <row r="26" spans="1:8" s="1" customFormat="1" ht="28.5" customHeight="1" thickBot="1">
      <c r="A26" s="39"/>
      <c r="B26" s="240" t="s">
        <v>83</v>
      </c>
      <c r="C26" s="41"/>
      <c r="D26" s="40"/>
      <c r="E26" s="40"/>
      <c r="F26" s="40"/>
      <c r="G26" s="40"/>
      <c r="H26" s="42"/>
    </row>
    <row r="27" spans="1:8" s="1" customFormat="1">
      <c r="A27" s="43"/>
      <c r="B27" s="43"/>
      <c r="C27" s="44"/>
      <c r="D27" s="43"/>
      <c r="E27" s="43"/>
      <c r="F27" s="43"/>
      <c r="G27" s="43"/>
      <c r="H27" s="43"/>
    </row>
    <row r="28" spans="1:8" s="1" customFormat="1">
      <c r="A28" s="43"/>
      <c r="B28" s="43"/>
      <c r="C28" s="44"/>
      <c r="D28" s="43"/>
      <c r="E28" s="43"/>
      <c r="F28" s="43"/>
      <c r="G28" s="43"/>
      <c r="H28" s="43"/>
    </row>
    <row r="29" spans="1:8" s="1" customFormat="1" ht="23.25" customHeight="1" thickBot="1">
      <c r="A29" s="43"/>
      <c r="B29" s="45" t="s">
        <v>6</v>
      </c>
      <c r="C29" s="44"/>
      <c r="D29" s="43"/>
      <c r="E29" s="43"/>
      <c r="F29" s="43"/>
      <c r="G29" s="43"/>
      <c r="H29" s="43"/>
    </row>
    <row r="30" spans="1:8" s="46" customFormat="1" ht="24" thickBot="1">
      <c r="B30" s="47"/>
      <c r="C30" s="25" t="s">
        <v>7</v>
      </c>
      <c r="D30" s="48" t="s">
        <v>65</v>
      </c>
      <c r="E30" s="27" t="s">
        <v>3</v>
      </c>
      <c r="F30" s="28" t="s">
        <v>4</v>
      </c>
      <c r="G30" s="49"/>
      <c r="H30" s="50"/>
    </row>
    <row r="31" spans="1:8" s="46" customFormat="1" ht="25" customHeight="1" thickBot="1">
      <c r="A31" s="50"/>
      <c r="B31" s="132" t="s">
        <v>8</v>
      </c>
      <c r="C31" s="36">
        <f>F4</f>
        <v>0</v>
      </c>
      <c r="D31" s="37">
        <f>E100</f>
        <v>0</v>
      </c>
      <c r="E31" s="38">
        <v>1</v>
      </c>
      <c r="F31" s="163">
        <f>D31*E31</f>
        <v>0</v>
      </c>
      <c r="G31" s="50"/>
      <c r="H31" s="50"/>
    </row>
    <row r="32" spans="1:8" s="1" customFormat="1" ht="30" customHeight="1" thickBot="1">
      <c r="A32" s="43"/>
      <c r="B32" s="216" t="s">
        <v>5</v>
      </c>
      <c r="C32" s="217"/>
      <c r="D32" s="217"/>
      <c r="E32" s="218"/>
      <c r="F32" s="164">
        <f>SUM(F31:F31)</f>
        <v>0</v>
      </c>
      <c r="G32" s="51" t="s">
        <v>9</v>
      </c>
      <c r="H32" s="43"/>
    </row>
    <row r="33" spans="1:10" s="1" customFormat="1">
      <c r="A33" s="43"/>
      <c r="B33" s="43"/>
      <c r="C33" s="44"/>
      <c r="D33" s="43"/>
      <c r="E33" s="43"/>
      <c r="F33" s="43"/>
      <c r="G33" s="43"/>
      <c r="H33" s="43"/>
    </row>
    <row r="34" spans="1:10" s="1" customFormat="1">
      <c r="A34" s="43"/>
      <c r="B34" s="43"/>
      <c r="C34" s="44"/>
      <c r="D34" s="43"/>
      <c r="E34" s="43"/>
      <c r="F34" s="43"/>
      <c r="G34" s="43"/>
      <c r="H34" s="43"/>
    </row>
    <row r="35" spans="1:10" s="1" customFormat="1" ht="13.5" thickBot="1">
      <c r="A35" s="43"/>
      <c r="B35" s="43"/>
      <c r="C35" s="44"/>
      <c r="D35" s="43"/>
      <c r="E35" s="43"/>
      <c r="F35" s="43"/>
      <c r="G35" s="43"/>
      <c r="H35" s="43"/>
    </row>
    <row r="36" spans="1:10" s="1" customFormat="1" ht="23.25" customHeight="1" thickBot="1">
      <c r="A36" s="52" t="s">
        <v>10</v>
      </c>
      <c r="B36" s="8"/>
      <c r="C36" s="9"/>
      <c r="D36" s="8"/>
      <c r="E36" s="8"/>
      <c r="F36" s="8"/>
      <c r="G36" s="8"/>
      <c r="H36" s="10"/>
    </row>
    <row r="37" spans="1:10" s="1" customFormat="1">
      <c r="C37" s="53"/>
    </row>
    <row r="38" spans="1:10" s="1" customFormat="1" ht="21">
      <c r="A38" s="54" t="s">
        <v>53</v>
      </c>
      <c r="C38" s="53"/>
    </row>
    <row r="39" spans="1:10" s="1" customFormat="1">
      <c r="C39" s="53"/>
    </row>
    <row r="40" spans="1:10" s="1" customFormat="1">
      <c r="C40" s="53"/>
    </row>
    <row r="41" spans="1:10" s="46" customFormat="1" ht="21.75" customHeight="1">
      <c r="A41" s="46" t="s">
        <v>59</v>
      </c>
      <c r="C41" s="49"/>
    </row>
    <row r="42" spans="1:10" s="46" customFormat="1" ht="21.75" customHeight="1">
      <c r="A42" s="55" t="s">
        <v>74</v>
      </c>
      <c r="C42" s="49"/>
    </row>
    <row r="43" spans="1:10" s="1" customFormat="1">
      <c r="C43" s="53"/>
    </row>
    <row r="44" spans="1:10" s="1" customFormat="1" ht="13.5" thickBot="1">
      <c r="C44" s="53"/>
    </row>
    <row r="45" spans="1:10" s="46" customFormat="1" ht="22">
      <c r="A45" s="219" t="s">
        <v>11</v>
      </c>
      <c r="B45" s="56"/>
      <c r="C45" s="57" t="s">
        <v>7</v>
      </c>
      <c r="D45" s="177" t="s">
        <v>66</v>
      </c>
      <c r="E45" s="58"/>
      <c r="G45" s="219" t="s">
        <v>11</v>
      </c>
      <c r="H45" s="56"/>
      <c r="I45" s="57" t="s">
        <v>7</v>
      </c>
      <c r="J45" s="177" t="s">
        <v>66</v>
      </c>
    </row>
    <row r="46" spans="1:10" s="62" customFormat="1" ht="20.25" customHeight="1">
      <c r="A46" s="220"/>
      <c r="B46" s="59" t="s">
        <v>12</v>
      </c>
      <c r="C46" s="60">
        <f>D21</f>
        <v>0</v>
      </c>
      <c r="D46" s="165">
        <f>E65</f>
        <v>0</v>
      </c>
      <c r="E46" s="61"/>
      <c r="G46" s="220"/>
      <c r="H46" s="59" t="s">
        <v>48</v>
      </c>
      <c r="I46" s="60">
        <f>D23</f>
        <v>0</v>
      </c>
      <c r="J46" s="165">
        <f>K65</f>
        <v>0</v>
      </c>
    </row>
    <row r="47" spans="1:10" s="62" customFormat="1" ht="20.25" customHeight="1" thickBot="1">
      <c r="A47" s="221"/>
      <c r="B47" s="63" t="s">
        <v>13</v>
      </c>
      <c r="C47" s="64">
        <f>D22</f>
        <v>0</v>
      </c>
      <c r="D47" s="166">
        <f>E83</f>
        <v>0</v>
      </c>
      <c r="E47" s="61"/>
      <c r="G47" s="221"/>
      <c r="H47" s="63" t="s">
        <v>49</v>
      </c>
      <c r="I47" s="64">
        <f>D24</f>
        <v>0</v>
      </c>
      <c r="J47" s="166">
        <f>K83</f>
        <v>0</v>
      </c>
    </row>
    <row r="48" spans="1:10" s="62" customFormat="1" ht="20.25" customHeight="1">
      <c r="A48" s="65"/>
      <c r="B48" s="66"/>
      <c r="C48" s="67"/>
      <c r="D48" s="67"/>
      <c r="E48" s="68"/>
      <c r="F48" s="68"/>
      <c r="G48" s="68"/>
      <c r="H48" s="68"/>
    </row>
    <row r="49" spans="1:18" s="1" customFormat="1" ht="24.75" customHeight="1" thickBot="1">
      <c r="A49" s="193" t="s">
        <v>75</v>
      </c>
      <c r="C49" s="53"/>
      <c r="G49" s="193" t="s">
        <v>76</v>
      </c>
    </row>
    <row r="50" spans="1:18" s="1" customFormat="1" ht="24" thickBot="1">
      <c r="A50" s="96" t="s">
        <v>14</v>
      </c>
      <c r="B50" s="97"/>
      <c r="C50" s="98"/>
      <c r="D50" s="97"/>
      <c r="E50" s="99"/>
      <c r="G50" s="96" t="s">
        <v>46</v>
      </c>
      <c r="H50" s="97"/>
      <c r="I50" s="98"/>
      <c r="J50" s="97"/>
      <c r="K50" s="99"/>
    </row>
    <row r="51" spans="1:18" s="1" customFormat="1" ht="30" customHeight="1">
      <c r="A51" s="222"/>
      <c r="B51" s="223"/>
      <c r="C51" s="73" t="s">
        <v>68</v>
      </c>
      <c r="D51" s="74" t="s">
        <v>15</v>
      </c>
      <c r="E51" s="73" t="s">
        <v>69</v>
      </c>
      <c r="G51" s="222"/>
      <c r="H51" s="223"/>
      <c r="I51" s="73" t="s">
        <v>68</v>
      </c>
      <c r="J51" s="74" t="s">
        <v>15</v>
      </c>
      <c r="K51" s="73" t="s">
        <v>69</v>
      </c>
    </row>
    <row r="52" spans="1:18" s="1" customFormat="1" ht="31.5" customHeight="1">
      <c r="A52" s="224" t="s">
        <v>64</v>
      </c>
      <c r="B52" s="75" t="s">
        <v>16</v>
      </c>
      <c r="C52" s="77">
        <v>900</v>
      </c>
      <c r="D52" s="76">
        <f>IF(C46&gt;=101,0,IF(C46&gt;=11,10,C46))</f>
        <v>0</v>
      </c>
      <c r="E52" s="147">
        <f>IF(C46=0,0,IF(C46&lt;=100,C52,0))</f>
        <v>0</v>
      </c>
      <c r="G52" s="224" t="s">
        <v>64</v>
      </c>
      <c r="H52" s="75" t="s">
        <v>16</v>
      </c>
      <c r="I52" s="77">
        <v>900</v>
      </c>
      <c r="J52" s="76">
        <f>IF(I46&gt;=101,0,IF(I46&gt;=11,10,I46))</f>
        <v>0</v>
      </c>
      <c r="K52" s="147">
        <f>IF(I46=0,0,IF(I46&lt;=100,I52,0))</f>
        <v>0</v>
      </c>
    </row>
    <row r="53" spans="1:18" s="1" customFormat="1" ht="31.5" thickBot="1">
      <c r="A53" s="225"/>
      <c r="B53" s="78" t="s">
        <v>17</v>
      </c>
      <c r="C53" s="80">
        <v>1800</v>
      </c>
      <c r="D53" s="79">
        <f>IF(C46&gt;=101,10,0)</f>
        <v>0</v>
      </c>
      <c r="E53" s="148">
        <f>IF(C46&gt;=101,C53,0)</f>
        <v>0</v>
      </c>
      <c r="G53" s="225"/>
      <c r="H53" s="78" t="s">
        <v>17</v>
      </c>
      <c r="I53" s="80">
        <v>1800</v>
      </c>
      <c r="J53" s="79">
        <f>IF(I46&gt;=101,10,0)</f>
        <v>0</v>
      </c>
      <c r="K53" s="148">
        <f>IF(I46&gt;=101,I53,0)</f>
        <v>0</v>
      </c>
    </row>
    <row r="54" spans="1:18" s="1" customFormat="1" ht="30" customHeight="1" thickTop="1">
      <c r="A54" s="201"/>
      <c r="B54" s="202"/>
      <c r="C54" s="81" t="s">
        <v>73</v>
      </c>
      <c r="D54" s="82" t="s">
        <v>18</v>
      </c>
      <c r="E54" s="136" t="s">
        <v>69</v>
      </c>
      <c r="G54" s="201"/>
      <c r="H54" s="202"/>
      <c r="I54" s="81" t="s">
        <v>73</v>
      </c>
      <c r="J54" s="82" t="s">
        <v>18</v>
      </c>
      <c r="K54" s="136" t="s">
        <v>69</v>
      </c>
    </row>
    <row r="55" spans="1:18" s="1" customFormat="1" ht="20.149999999999999" customHeight="1">
      <c r="A55" s="203" t="s">
        <v>19</v>
      </c>
      <c r="B55" s="83" t="s">
        <v>20</v>
      </c>
      <c r="C55" s="85">
        <v>143</v>
      </c>
      <c r="D55" s="84">
        <f>IF(C46&lt;=10,0,IF(C46&gt;=21,10,C46-10))</f>
        <v>0</v>
      </c>
      <c r="E55" s="149">
        <f>C55*D55</f>
        <v>0</v>
      </c>
      <c r="G55" s="203" t="s">
        <v>19</v>
      </c>
      <c r="H55" s="83" t="s">
        <v>20</v>
      </c>
      <c r="I55" s="85">
        <v>143</v>
      </c>
      <c r="J55" s="84">
        <f>IF(I46&lt;=10,0,IF(I46&gt;=21,10,I46-10))</f>
        <v>0</v>
      </c>
      <c r="K55" s="149">
        <f t="shared" ref="K55:K62" si="0">I55*J55</f>
        <v>0</v>
      </c>
    </row>
    <row r="56" spans="1:18" s="1" customFormat="1" ht="20.149999999999999" customHeight="1">
      <c r="A56" s="203"/>
      <c r="B56" s="83" t="s">
        <v>21</v>
      </c>
      <c r="C56" s="85">
        <v>163</v>
      </c>
      <c r="D56" s="84">
        <f>IF(C46&lt;=20,0,IF(C46&gt;=31,10,C46-20))</f>
        <v>0</v>
      </c>
      <c r="E56" s="149">
        <f t="shared" ref="E56:E61" si="1">C56*D56</f>
        <v>0</v>
      </c>
      <c r="G56" s="203"/>
      <c r="H56" s="83" t="s">
        <v>21</v>
      </c>
      <c r="I56" s="85">
        <v>163</v>
      </c>
      <c r="J56" s="84">
        <f>IF(I46&lt;=20,0,IF(I46&gt;=31,10,I46-20))</f>
        <v>0</v>
      </c>
      <c r="K56" s="149">
        <f t="shared" si="0"/>
        <v>0</v>
      </c>
    </row>
    <row r="57" spans="1:18" s="1" customFormat="1" ht="20.149999999999999" customHeight="1">
      <c r="A57" s="203"/>
      <c r="B57" s="83" t="s">
        <v>22</v>
      </c>
      <c r="C57" s="85">
        <v>188</v>
      </c>
      <c r="D57" s="84">
        <f>IF(C46&lt;=30,0,IF(C46&gt;=51,20,C46-30))</f>
        <v>0</v>
      </c>
      <c r="E57" s="149">
        <f t="shared" si="1"/>
        <v>0</v>
      </c>
      <c r="G57" s="203"/>
      <c r="H57" s="83" t="s">
        <v>22</v>
      </c>
      <c r="I57" s="85">
        <v>188</v>
      </c>
      <c r="J57" s="84">
        <f>IF(I46&lt;=30,0,IF(I46&gt;=51,20,I46-30))</f>
        <v>0</v>
      </c>
      <c r="K57" s="149">
        <f t="shared" si="0"/>
        <v>0</v>
      </c>
    </row>
    <row r="58" spans="1:18" s="1" customFormat="1" ht="20.149999999999999" customHeight="1" thickBot="1">
      <c r="A58" s="203"/>
      <c r="B58" s="86" t="s">
        <v>23</v>
      </c>
      <c r="C58" s="88">
        <v>227</v>
      </c>
      <c r="D58" s="87">
        <f>IF(C46&lt;=50,0,IF(C46&gt;=101,50,C46-50))</f>
        <v>0</v>
      </c>
      <c r="E58" s="149">
        <f t="shared" si="1"/>
        <v>0</v>
      </c>
      <c r="G58" s="203"/>
      <c r="H58" s="86" t="s">
        <v>23</v>
      </c>
      <c r="I58" s="88">
        <v>227</v>
      </c>
      <c r="J58" s="87">
        <f>IF(I46&lt;=50,0,IF(I46&gt;=101,50,I46-50))</f>
        <v>0</v>
      </c>
      <c r="K58" s="149">
        <f t="shared" si="0"/>
        <v>0</v>
      </c>
    </row>
    <row r="59" spans="1:18" s="1" customFormat="1" ht="20.149999999999999" customHeight="1" thickTop="1">
      <c r="A59" s="203"/>
      <c r="B59" s="89" t="s">
        <v>24</v>
      </c>
      <c r="C59" s="91">
        <v>274</v>
      </c>
      <c r="D59" s="90">
        <f>IF(C46&lt;=100,0,IF(C46&gt;=501,400,C46-100))</f>
        <v>0</v>
      </c>
      <c r="E59" s="149">
        <f t="shared" si="1"/>
        <v>0</v>
      </c>
      <c r="G59" s="203"/>
      <c r="H59" s="89" t="s">
        <v>24</v>
      </c>
      <c r="I59" s="91">
        <v>274</v>
      </c>
      <c r="J59" s="90">
        <f>IF(I46&lt;=100,0,IF(I46&gt;=501,400,I46-100))</f>
        <v>0</v>
      </c>
      <c r="K59" s="149">
        <f t="shared" si="0"/>
        <v>0</v>
      </c>
    </row>
    <row r="60" spans="1:18" s="1" customFormat="1" ht="20.149999999999999" customHeight="1">
      <c r="A60" s="203"/>
      <c r="B60" s="86" t="s">
        <v>26</v>
      </c>
      <c r="C60" s="85">
        <v>318</v>
      </c>
      <c r="D60" s="84">
        <f>IF(C46&lt;=500,0,IF(C46&gt;=1001,500,C46-500))</f>
        <v>0</v>
      </c>
      <c r="E60" s="149">
        <f t="shared" si="1"/>
        <v>0</v>
      </c>
      <c r="G60" s="203"/>
      <c r="H60" s="86" t="s">
        <v>26</v>
      </c>
      <c r="I60" s="85">
        <v>318</v>
      </c>
      <c r="J60" s="84">
        <f>IF(I46&lt;=500,0,IF(I46&gt;=1001,500,I46-500))</f>
        <v>0</v>
      </c>
      <c r="K60" s="149">
        <f t="shared" si="0"/>
        <v>0</v>
      </c>
    </row>
    <row r="61" spans="1:18" s="1" customFormat="1" ht="20.149999999999999" customHeight="1">
      <c r="A61" s="203"/>
      <c r="B61" s="131" t="s">
        <v>27</v>
      </c>
      <c r="C61" s="85">
        <v>363</v>
      </c>
      <c r="D61" s="84">
        <f>IF(C46&lt;=1000,0,IF(C46&gt;=2001,1000,C46-1000))</f>
        <v>0</v>
      </c>
      <c r="E61" s="149">
        <f t="shared" si="1"/>
        <v>0</v>
      </c>
      <c r="G61" s="203"/>
      <c r="H61" s="131" t="s">
        <v>27</v>
      </c>
      <c r="I61" s="85">
        <v>363</v>
      </c>
      <c r="J61" s="84">
        <f>IF(I46&lt;=1000,0,IF(I46&gt;=2001,1000,I46-1000))</f>
        <v>0</v>
      </c>
      <c r="K61" s="149">
        <f t="shared" si="0"/>
        <v>0</v>
      </c>
    </row>
    <row r="62" spans="1:18" s="1" customFormat="1" ht="20.149999999999999" customHeight="1" thickBot="1">
      <c r="A62" s="224"/>
      <c r="B62" s="86" t="s">
        <v>28</v>
      </c>
      <c r="C62" s="88">
        <v>410</v>
      </c>
      <c r="D62" s="87">
        <f>IF(C46&lt;=2000,0,C46-2000)</f>
        <v>0</v>
      </c>
      <c r="E62" s="150">
        <f>C62*D62</f>
        <v>0</v>
      </c>
      <c r="G62" s="224"/>
      <c r="H62" s="86" t="s">
        <v>28</v>
      </c>
      <c r="I62" s="88">
        <v>410</v>
      </c>
      <c r="J62" s="87">
        <f>IF(I46&lt;=2000,0,I46-2000)</f>
        <v>0</v>
      </c>
      <c r="K62" s="149">
        <f t="shared" si="0"/>
        <v>0</v>
      </c>
    </row>
    <row r="63" spans="1:18" s="1" customFormat="1" ht="30.75" customHeight="1" thickTop="1" thickBot="1">
      <c r="A63" s="199" t="s">
        <v>45</v>
      </c>
      <c r="B63" s="200"/>
      <c r="C63" s="200"/>
      <c r="D63" s="196">
        <f>IF(C46&lt;=11,C46,SUM(D55:D62)+10)</f>
        <v>0</v>
      </c>
      <c r="E63" s="159">
        <f>E52+E53+E55+E56+E57+E58+E59+E60+E61+E62</f>
        <v>0</v>
      </c>
      <c r="G63" s="199" t="s">
        <v>45</v>
      </c>
      <c r="H63" s="200"/>
      <c r="I63" s="200"/>
      <c r="J63" s="196">
        <f>IF(I46&lt;=11,I46,SUM(J55:J62)+10)</f>
        <v>0</v>
      </c>
      <c r="K63" s="159">
        <f>K52+K53+K55+K56+K57+K58+K59+K60+K61+K62</f>
        <v>0</v>
      </c>
      <c r="L63" s="160"/>
      <c r="O63" s="153"/>
      <c r="P63" s="154"/>
      <c r="Q63" s="155"/>
      <c r="R63" s="156"/>
    </row>
    <row r="64" spans="1:18" s="1" customFormat="1" ht="30.75" customHeight="1" thickTop="1" thickBot="1">
      <c r="A64" s="199" t="s">
        <v>50</v>
      </c>
      <c r="B64" s="200"/>
      <c r="C64" s="200"/>
      <c r="D64" s="197"/>
      <c r="E64" s="149">
        <f>ROUNDDOWN(E63*0.1,0)</f>
        <v>0</v>
      </c>
      <c r="G64" s="199" t="s">
        <v>50</v>
      </c>
      <c r="H64" s="200"/>
      <c r="I64" s="200"/>
      <c r="J64" s="197"/>
      <c r="K64" s="149">
        <f>ROUNDDOWN(K63*0.1,0)</f>
        <v>0</v>
      </c>
      <c r="O64" s="153"/>
      <c r="P64" s="154"/>
      <c r="Q64" s="155"/>
      <c r="R64" s="156"/>
    </row>
    <row r="65" spans="1:18" s="1" customFormat="1" ht="30.75" customHeight="1" thickTop="1" thickBot="1">
      <c r="A65" s="205" t="s">
        <v>29</v>
      </c>
      <c r="B65" s="206"/>
      <c r="C65" s="137" t="s">
        <v>30</v>
      </c>
      <c r="D65" s="198"/>
      <c r="E65" s="167">
        <f>E63+E64</f>
        <v>0</v>
      </c>
      <c r="G65" s="205" t="s">
        <v>29</v>
      </c>
      <c r="H65" s="206"/>
      <c r="I65" s="137" t="s">
        <v>30</v>
      </c>
      <c r="J65" s="198"/>
      <c r="K65" s="167">
        <f>K63+K64</f>
        <v>0</v>
      </c>
      <c r="N65" s="94"/>
      <c r="O65" s="94"/>
      <c r="P65" s="94"/>
      <c r="Q65" s="94"/>
      <c r="R65" s="94"/>
    </row>
    <row r="66" spans="1:18" s="1" customFormat="1">
      <c r="A66" s="130" t="s">
        <v>63</v>
      </c>
      <c r="C66" s="53"/>
      <c r="I66" s="94"/>
      <c r="J66" s="94"/>
      <c r="K66" s="94"/>
      <c r="L66" s="94"/>
      <c r="M66" s="94"/>
    </row>
    <row r="67" spans="1:18" s="1" customFormat="1" ht="24" customHeight="1" thickBot="1">
      <c r="A67" s="193" t="s">
        <v>75</v>
      </c>
      <c r="C67" s="53"/>
      <c r="G67" s="193" t="s">
        <v>76</v>
      </c>
      <c r="I67" s="94"/>
    </row>
    <row r="68" spans="1:18" s="1" customFormat="1" ht="24" thickBot="1">
      <c r="A68" s="96" t="s">
        <v>31</v>
      </c>
      <c r="B68" s="97"/>
      <c r="C68" s="98"/>
      <c r="D68" s="97"/>
      <c r="E68" s="99"/>
      <c r="G68" s="96" t="s">
        <v>47</v>
      </c>
      <c r="H68" s="97"/>
      <c r="I68" s="98"/>
      <c r="J68" s="97"/>
      <c r="K68" s="99"/>
      <c r="N68" s="94"/>
    </row>
    <row r="69" spans="1:18" s="1" customFormat="1" ht="30" customHeight="1">
      <c r="A69" s="222"/>
      <c r="B69" s="223"/>
      <c r="C69" s="73" t="s">
        <v>68</v>
      </c>
      <c r="D69" s="74" t="s">
        <v>32</v>
      </c>
      <c r="E69" s="73" t="s">
        <v>69</v>
      </c>
      <c r="G69" s="222"/>
      <c r="H69" s="223"/>
      <c r="I69" s="73" t="s">
        <v>68</v>
      </c>
      <c r="J69" s="74" t="s">
        <v>15</v>
      </c>
      <c r="K69" s="73" t="s">
        <v>69</v>
      </c>
      <c r="N69" s="94"/>
    </row>
    <row r="70" spans="1:18" s="1" customFormat="1" ht="31">
      <c r="A70" s="224" t="s">
        <v>64</v>
      </c>
      <c r="B70" s="75" t="s">
        <v>16</v>
      </c>
      <c r="C70" s="77">
        <v>900</v>
      </c>
      <c r="D70" s="76">
        <f>IF(C47&gt;=101,0,IF(C47&gt;=11,10,C47))</f>
        <v>0</v>
      </c>
      <c r="E70" s="147">
        <f>IF(C47=0,0,IF(C47&lt;=100,C70,0))</f>
        <v>0</v>
      </c>
      <c r="G70" s="224" t="s">
        <v>64</v>
      </c>
      <c r="H70" s="75" t="s">
        <v>16</v>
      </c>
      <c r="I70" s="77">
        <v>900</v>
      </c>
      <c r="J70" s="76">
        <f>IF(I47&gt;=101,0,IF(I47&gt;=11,10,I47))</f>
        <v>0</v>
      </c>
      <c r="K70" s="147">
        <f>IF(I47=0,0,IF(I47&lt;=100,I70,0))</f>
        <v>0</v>
      </c>
      <c r="N70" s="94"/>
    </row>
    <row r="71" spans="1:18" s="1" customFormat="1" ht="31.5" thickBot="1">
      <c r="A71" s="225"/>
      <c r="B71" s="78" t="s">
        <v>17</v>
      </c>
      <c r="C71" s="80">
        <v>1800</v>
      </c>
      <c r="D71" s="79">
        <f>IF(C47&gt;=101,10,0)</f>
        <v>0</v>
      </c>
      <c r="E71" s="148">
        <f>IF(C47&gt;=101,C71,0)</f>
        <v>0</v>
      </c>
      <c r="G71" s="225"/>
      <c r="H71" s="78" t="s">
        <v>17</v>
      </c>
      <c r="I71" s="80">
        <v>1800</v>
      </c>
      <c r="J71" s="79">
        <f>IF(I47&gt;=101,10,0)</f>
        <v>0</v>
      </c>
      <c r="K71" s="148">
        <f>IF(I47&gt;=101,I71,0)</f>
        <v>0</v>
      </c>
      <c r="N71" s="94"/>
    </row>
    <row r="72" spans="1:18" s="1" customFormat="1" ht="30" customHeight="1" thickTop="1">
      <c r="A72" s="201"/>
      <c r="B72" s="202"/>
      <c r="C72" s="81" t="s">
        <v>73</v>
      </c>
      <c r="D72" s="82" t="s">
        <v>18</v>
      </c>
      <c r="E72" s="136" t="s">
        <v>69</v>
      </c>
      <c r="G72" s="201"/>
      <c r="H72" s="202"/>
      <c r="I72" s="81" t="s">
        <v>73</v>
      </c>
      <c r="J72" s="82" t="s">
        <v>18</v>
      </c>
      <c r="K72" s="136" t="s">
        <v>69</v>
      </c>
      <c r="N72" s="94"/>
    </row>
    <row r="73" spans="1:18" s="1" customFormat="1" ht="20.149999999999999" customHeight="1">
      <c r="A73" s="203" t="s">
        <v>19</v>
      </c>
      <c r="B73" s="83" t="s">
        <v>20</v>
      </c>
      <c r="C73" s="85">
        <v>143</v>
      </c>
      <c r="D73" s="84">
        <f>IF(C47&lt;=10,0,IF(C47&gt;=21,10,C47-10))</f>
        <v>0</v>
      </c>
      <c r="E73" s="149">
        <f>C73*D73</f>
        <v>0</v>
      </c>
      <c r="G73" s="203" t="s">
        <v>19</v>
      </c>
      <c r="H73" s="83" t="s">
        <v>20</v>
      </c>
      <c r="I73" s="85">
        <v>143</v>
      </c>
      <c r="J73" s="84">
        <f>IF(I47&lt;=10,0,IF(I47&gt;=21,10,I47-10))</f>
        <v>0</v>
      </c>
      <c r="K73" s="149">
        <f>I73*J73</f>
        <v>0</v>
      </c>
      <c r="N73" s="94"/>
    </row>
    <row r="74" spans="1:18" s="1" customFormat="1" ht="20.149999999999999" customHeight="1">
      <c r="A74" s="203"/>
      <c r="B74" s="83" t="s">
        <v>21</v>
      </c>
      <c r="C74" s="85">
        <v>163</v>
      </c>
      <c r="D74" s="84">
        <f>IF(C47&lt;=20,0,IF(C47&gt;=31,10,C47-20))</f>
        <v>0</v>
      </c>
      <c r="E74" s="149">
        <f t="shared" ref="E74:E79" si="2">C74*D74</f>
        <v>0</v>
      </c>
      <c r="G74" s="203"/>
      <c r="H74" s="83" t="s">
        <v>21</v>
      </c>
      <c r="I74" s="85">
        <v>163</v>
      </c>
      <c r="J74" s="84">
        <f>IF(I47&lt;=20,0,IF(I47&gt;=31,10,I47-20))</f>
        <v>0</v>
      </c>
      <c r="K74" s="149">
        <f t="shared" ref="K74:K79" si="3">I74*J74</f>
        <v>0</v>
      </c>
      <c r="N74" s="94"/>
    </row>
    <row r="75" spans="1:18" s="1" customFormat="1" ht="20.149999999999999" customHeight="1">
      <c r="A75" s="203"/>
      <c r="B75" s="83" t="s">
        <v>22</v>
      </c>
      <c r="C75" s="85">
        <v>188</v>
      </c>
      <c r="D75" s="84">
        <f>IF(C47&lt;=30,0,IF(C47&gt;=51,20,C47-30))</f>
        <v>0</v>
      </c>
      <c r="E75" s="149">
        <f t="shared" si="2"/>
        <v>0</v>
      </c>
      <c r="G75" s="203"/>
      <c r="H75" s="83" t="s">
        <v>22</v>
      </c>
      <c r="I75" s="85">
        <v>188</v>
      </c>
      <c r="J75" s="84">
        <f>IF(I47&lt;=30,0,IF(I47&gt;=51,20,I47-30))</f>
        <v>0</v>
      </c>
      <c r="K75" s="149">
        <f t="shared" si="3"/>
        <v>0</v>
      </c>
      <c r="N75" s="94"/>
    </row>
    <row r="76" spans="1:18" s="1" customFormat="1" ht="20.149999999999999" customHeight="1" thickBot="1">
      <c r="A76" s="203"/>
      <c r="B76" s="86" t="s">
        <v>23</v>
      </c>
      <c r="C76" s="88">
        <v>227</v>
      </c>
      <c r="D76" s="87">
        <f>IF(C47&lt;=50,0,IF(C47&gt;=101,50,C47-50))</f>
        <v>0</v>
      </c>
      <c r="E76" s="149">
        <f t="shared" si="2"/>
        <v>0</v>
      </c>
      <c r="G76" s="203"/>
      <c r="H76" s="86" t="s">
        <v>23</v>
      </c>
      <c r="I76" s="88">
        <v>227</v>
      </c>
      <c r="J76" s="87">
        <f>IF(I47&lt;=50,0,IF(I47&gt;=101,50,I47-50))</f>
        <v>0</v>
      </c>
      <c r="K76" s="149">
        <f t="shared" si="3"/>
        <v>0</v>
      </c>
      <c r="N76" s="94"/>
    </row>
    <row r="77" spans="1:18" s="1" customFormat="1" ht="20.149999999999999" customHeight="1" thickTop="1">
      <c r="A77" s="203"/>
      <c r="B77" s="89" t="s">
        <v>25</v>
      </c>
      <c r="C77" s="91">
        <v>274</v>
      </c>
      <c r="D77" s="90">
        <f>IF(C47&lt;=100,0,IF(C47&gt;=501,400,C47-100))</f>
        <v>0</v>
      </c>
      <c r="E77" s="149">
        <f t="shared" si="2"/>
        <v>0</v>
      </c>
      <c r="G77" s="203"/>
      <c r="H77" s="89" t="s">
        <v>24</v>
      </c>
      <c r="I77" s="91">
        <v>274</v>
      </c>
      <c r="J77" s="90">
        <f>IF(I47&lt;=100,0,IF(I47&gt;=501,400,I47-100))</f>
        <v>0</v>
      </c>
      <c r="K77" s="149">
        <f t="shared" si="3"/>
        <v>0</v>
      </c>
      <c r="N77" s="94"/>
    </row>
    <row r="78" spans="1:18" s="1" customFormat="1" ht="20.149999999999999" customHeight="1">
      <c r="A78" s="203"/>
      <c r="B78" s="86" t="s">
        <v>33</v>
      </c>
      <c r="C78" s="85">
        <v>318</v>
      </c>
      <c r="D78" s="84">
        <f>IF(C47&lt;=500,0,IF(C47&gt;=1001,500,C47-500))</f>
        <v>0</v>
      </c>
      <c r="E78" s="149">
        <f t="shared" si="2"/>
        <v>0</v>
      </c>
      <c r="G78" s="203"/>
      <c r="H78" s="86" t="s">
        <v>26</v>
      </c>
      <c r="I78" s="85">
        <v>318</v>
      </c>
      <c r="J78" s="84">
        <f>IF(I47&lt;=500,0,IF(I47&gt;=1001,500,I47-500))</f>
        <v>0</v>
      </c>
      <c r="K78" s="149">
        <f t="shared" si="3"/>
        <v>0</v>
      </c>
      <c r="N78" s="94"/>
    </row>
    <row r="79" spans="1:18" s="1" customFormat="1" ht="20.149999999999999" customHeight="1">
      <c r="A79" s="203"/>
      <c r="B79" s="131" t="s">
        <v>27</v>
      </c>
      <c r="C79" s="85">
        <v>363</v>
      </c>
      <c r="D79" s="84">
        <f>IF(C47&lt;=1000,0,IF(C47&gt;=2001,1000,C47-1000))</f>
        <v>0</v>
      </c>
      <c r="E79" s="149">
        <f t="shared" si="2"/>
        <v>0</v>
      </c>
      <c r="G79" s="203"/>
      <c r="H79" s="131" t="s">
        <v>27</v>
      </c>
      <c r="I79" s="85">
        <v>363</v>
      </c>
      <c r="J79" s="84">
        <f>IF(I47&lt;=1000,0,IF(I47&gt;=2001,1000,I47-1000))</f>
        <v>0</v>
      </c>
      <c r="K79" s="149">
        <f t="shared" si="3"/>
        <v>0</v>
      </c>
      <c r="N79" s="94"/>
    </row>
    <row r="80" spans="1:18" s="1" customFormat="1" ht="20.149999999999999" customHeight="1" thickBot="1">
      <c r="A80" s="204"/>
      <c r="B80" s="92" t="s">
        <v>28</v>
      </c>
      <c r="C80" s="93">
        <v>410</v>
      </c>
      <c r="D80" s="84">
        <f>IF(C47&lt;=2000,0,C47-2000)</f>
        <v>0</v>
      </c>
      <c r="E80" s="150">
        <f>C80*D80</f>
        <v>0</v>
      </c>
      <c r="G80" s="204"/>
      <c r="H80" s="92" t="s">
        <v>28</v>
      </c>
      <c r="I80" s="93">
        <v>410</v>
      </c>
      <c r="J80" s="84">
        <f>IF(I47&lt;=2000,0,I47-2000)</f>
        <v>0</v>
      </c>
      <c r="K80" s="150">
        <f>I80*J80</f>
        <v>0</v>
      </c>
      <c r="N80" s="94"/>
      <c r="O80" s="100"/>
      <c r="P80" s="100"/>
      <c r="Q80" s="100"/>
      <c r="R80" s="94"/>
    </row>
    <row r="81" spans="1:18" s="1" customFormat="1" ht="30.75" customHeight="1" thickTop="1" thickBot="1">
      <c r="A81" s="199" t="s">
        <v>45</v>
      </c>
      <c r="B81" s="200"/>
      <c r="C81" s="200"/>
      <c r="D81" s="196">
        <f>IF(C47&lt;=11,C47,SUM(D73:D80)+10)</f>
        <v>0</v>
      </c>
      <c r="E81" s="159">
        <f>E70+E71+E73+E74+E75+E76+E77+E78+E79+E80</f>
        <v>0</v>
      </c>
      <c r="G81" s="199" t="s">
        <v>45</v>
      </c>
      <c r="H81" s="200"/>
      <c r="I81" s="200"/>
      <c r="J81" s="196">
        <f>IF(I47&lt;=11,I47,SUM(J73:J80)+10)</f>
        <v>0</v>
      </c>
      <c r="K81" s="159">
        <f>K70+K71+K73+K74+K75+K76+K77+K78+K79+K80</f>
        <v>0</v>
      </c>
      <c r="N81" s="94"/>
      <c r="O81" s="100"/>
      <c r="P81" s="100"/>
      <c r="Q81" s="100"/>
      <c r="R81" s="94"/>
    </row>
    <row r="82" spans="1:18" s="1" customFormat="1" ht="30.75" customHeight="1" thickTop="1" thickBot="1">
      <c r="A82" s="199" t="s">
        <v>50</v>
      </c>
      <c r="B82" s="200"/>
      <c r="C82" s="200"/>
      <c r="D82" s="197"/>
      <c r="E82" s="149">
        <f>ROUNDDOWN(E81*0.1,0)</f>
        <v>0</v>
      </c>
      <c r="G82" s="199" t="s">
        <v>50</v>
      </c>
      <c r="H82" s="200"/>
      <c r="I82" s="200"/>
      <c r="J82" s="197"/>
      <c r="K82" s="149">
        <f>ROUNDDOWN(K81*0.1,0)</f>
        <v>0</v>
      </c>
      <c r="N82" s="94"/>
      <c r="O82" s="100"/>
      <c r="P82" s="100"/>
      <c r="Q82" s="100"/>
      <c r="R82" s="94"/>
    </row>
    <row r="83" spans="1:18" s="1" customFormat="1" ht="30.75" customHeight="1" thickTop="1" thickBot="1">
      <c r="A83" s="205" t="s">
        <v>29</v>
      </c>
      <c r="B83" s="235"/>
      <c r="C83" s="158" t="s">
        <v>30</v>
      </c>
      <c r="D83" s="198"/>
      <c r="E83" s="168">
        <f>E81+E82</f>
        <v>0</v>
      </c>
      <c r="G83" s="205" t="s">
        <v>29</v>
      </c>
      <c r="H83" s="235"/>
      <c r="I83" s="158" t="s">
        <v>30</v>
      </c>
      <c r="J83" s="198"/>
      <c r="K83" s="168">
        <f>K81+K82</f>
        <v>0</v>
      </c>
      <c r="N83" s="94"/>
      <c r="O83" s="100"/>
      <c r="P83" s="100"/>
      <c r="Q83" s="100"/>
      <c r="R83" s="94"/>
    </row>
    <row r="84" spans="1:18" s="1" customFormat="1">
      <c r="A84" s="95" t="str">
        <f>A66</f>
        <v>※1か月あたりの使用水量が1～10ｍ3の場合は、定額として990円を徴収いたします。</v>
      </c>
      <c r="C84" s="53"/>
      <c r="I84" s="94"/>
      <c r="J84" s="100"/>
      <c r="K84" s="100"/>
      <c r="L84" s="100"/>
      <c r="M84" s="94"/>
    </row>
    <row r="85" spans="1:18" s="1" customFormat="1">
      <c r="C85" s="53"/>
      <c r="I85" s="94"/>
      <c r="J85" s="100"/>
      <c r="K85" s="100"/>
      <c r="L85" s="100"/>
      <c r="M85" s="94"/>
    </row>
    <row r="86" spans="1:18" s="1" customFormat="1">
      <c r="A86" s="101"/>
      <c r="B86" s="101"/>
      <c r="C86" s="102"/>
      <c r="D86" s="101"/>
      <c r="E86" s="101"/>
      <c r="F86" s="101"/>
      <c r="G86" s="101"/>
      <c r="H86" s="101"/>
      <c r="I86" s="94"/>
      <c r="J86" s="100"/>
      <c r="K86" s="100"/>
      <c r="L86" s="100"/>
      <c r="M86" s="94"/>
    </row>
    <row r="87" spans="1:18" s="1" customFormat="1" ht="13.5" thickBot="1">
      <c r="A87" s="101"/>
      <c r="B87" s="101"/>
      <c r="C87" s="102"/>
      <c r="D87" s="101"/>
      <c r="E87" s="101"/>
      <c r="F87" s="101"/>
      <c r="G87" s="101"/>
      <c r="I87" s="94"/>
      <c r="J87" s="100"/>
      <c r="K87" s="100"/>
      <c r="L87" s="100"/>
      <c r="M87" s="94"/>
    </row>
    <row r="88" spans="1:18" s="1" customFormat="1">
      <c r="A88" s="103" t="s">
        <v>34</v>
      </c>
      <c r="B88" s="104"/>
      <c r="C88" s="105"/>
      <c r="D88" s="104"/>
      <c r="E88" s="104"/>
      <c r="F88" s="104"/>
      <c r="G88" s="106"/>
      <c r="I88" s="94"/>
      <c r="J88" s="100"/>
      <c r="K88" s="100"/>
      <c r="L88" s="100"/>
      <c r="M88" s="94"/>
    </row>
    <row r="89" spans="1:18" s="1" customFormat="1" ht="21">
      <c r="A89" s="107" t="s">
        <v>35</v>
      </c>
      <c r="B89" s="108"/>
      <c r="C89" s="109"/>
      <c r="D89" s="108"/>
      <c r="E89" s="108"/>
      <c r="F89" s="108"/>
      <c r="G89" s="110"/>
      <c r="I89" s="94"/>
      <c r="J89" s="100"/>
      <c r="K89" s="100"/>
      <c r="L89" s="100"/>
      <c r="M89" s="94"/>
    </row>
    <row r="90" spans="1:18" s="1" customFormat="1" ht="21">
      <c r="A90" s="107" t="s">
        <v>55</v>
      </c>
      <c r="B90" s="108"/>
      <c r="C90" s="109"/>
      <c r="D90" s="108"/>
      <c r="E90" s="108"/>
      <c r="F90" s="108"/>
      <c r="G90" s="110"/>
      <c r="I90" s="94"/>
      <c r="J90" s="100"/>
      <c r="K90" s="100"/>
      <c r="L90" s="100"/>
      <c r="M90" s="94"/>
    </row>
    <row r="91" spans="1:18" s="1" customFormat="1">
      <c r="A91" s="111" t="s">
        <v>36</v>
      </c>
      <c r="B91" s="108"/>
      <c r="C91" s="109"/>
      <c r="D91" s="108"/>
      <c r="E91" s="108"/>
      <c r="F91" s="108"/>
      <c r="G91" s="110"/>
      <c r="I91" s="94"/>
      <c r="J91" s="100"/>
      <c r="K91" s="100"/>
      <c r="L91" s="100"/>
      <c r="M91" s="94"/>
    </row>
    <row r="92" spans="1:18" s="1" customFormat="1" ht="13.5" thickBot="1">
      <c r="A92" s="111"/>
      <c r="B92" s="108"/>
      <c r="C92" s="109"/>
      <c r="D92" s="108"/>
      <c r="E92" s="108"/>
      <c r="F92" s="108"/>
      <c r="G92" s="110"/>
      <c r="I92" s="94"/>
      <c r="J92" s="100"/>
      <c r="K92" s="100"/>
      <c r="L92" s="100"/>
      <c r="M92" s="94"/>
    </row>
    <row r="93" spans="1:18" s="1" customFormat="1" ht="36" customHeight="1" thickBot="1">
      <c r="A93" s="238" t="s">
        <v>51</v>
      </c>
      <c r="B93" s="239"/>
      <c r="C93" s="180">
        <f>F4</f>
        <v>0</v>
      </c>
      <c r="D93" s="112" t="s">
        <v>37</v>
      </c>
      <c r="E93" s="108"/>
      <c r="F93" s="108"/>
      <c r="G93" s="110"/>
      <c r="I93" s="94"/>
      <c r="J93" s="100"/>
      <c r="K93" s="100"/>
      <c r="L93" s="100"/>
      <c r="M93" s="94"/>
    </row>
    <row r="94" spans="1:18" s="1" customFormat="1">
      <c r="A94" s="111"/>
      <c r="B94" s="108"/>
      <c r="C94" s="109"/>
      <c r="D94" s="108"/>
      <c r="E94" s="108"/>
      <c r="F94" s="108"/>
      <c r="G94" s="110"/>
      <c r="I94" s="94"/>
      <c r="J94" s="100"/>
      <c r="K94" s="100"/>
      <c r="L94" s="100"/>
      <c r="M94" s="94"/>
    </row>
    <row r="95" spans="1:18" s="46" customFormat="1" ht="14">
      <c r="A95" s="113" t="s">
        <v>60</v>
      </c>
      <c r="B95" s="114"/>
      <c r="C95" s="115"/>
      <c r="D95" s="114"/>
      <c r="E95" s="114"/>
      <c r="F95" s="114"/>
      <c r="G95" s="116"/>
      <c r="I95" s="94"/>
      <c r="J95" s="100"/>
      <c r="K95" s="100"/>
      <c r="L95" s="100"/>
      <c r="M95" s="94"/>
    </row>
    <row r="96" spans="1:18" s="46" customFormat="1" ht="14">
      <c r="A96" s="174" t="s">
        <v>62</v>
      </c>
      <c r="B96" s="114"/>
      <c r="C96" s="115"/>
      <c r="D96" s="114"/>
      <c r="E96" s="114"/>
      <c r="F96" s="114"/>
      <c r="G96" s="116"/>
      <c r="I96" s="94"/>
      <c r="J96" s="100"/>
      <c r="K96" s="100"/>
      <c r="L96" s="100"/>
      <c r="M96" s="94"/>
    </row>
    <row r="97" spans="1:13" s="1" customFormat="1">
      <c r="A97" s="111"/>
      <c r="B97" s="108"/>
      <c r="C97" s="109"/>
      <c r="D97" s="108"/>
      <c r="E97" s="108"/>
      <c r="F97" s="108"/>
      <c r="G97" s="110"/>
      <c r="I97" s="94"/>
      <c r="J97" s="100"/>
      <c r="K97" s="100"/>
      <c r="L97" s="100"/>
      <c r="M97" s="94"/>
    </row>
    <row r="98" spans="1:13" s="1" customFormat="1" ht="13.5" thickBot="1">
      <c r="A98" s="111"/>
      <c r="B98" s="108"/>
      <c r="C98" s="109"/>
      <c r="D98" s="108"/>
      <c r="E98" s="108"/>
      <c r="F98" s="108"/>
      <c r="G98" s="110"/>
      <c r="I98" s="94"/>
      <c r="J98" s="100"/>
      <c r="K98" s="100"/>
      <c r="L98" s="100"/>
      <c r="M98" s="94"/>
    </row>
    <row r="99" spans="1:13" s="46" customFormat="1" ht="25.5" customHeight="1">
      <c r="A99" s="219" t="s">
        <v>11</v>
      </c>
      <c r="B99" s="56"/>
      <c r="C99" s="57" t="s">
        <v>7</v>
      </c>
      <c r="D99" s="173" t="s">
        <v>56</v>
      </c>
      <c r="E99" s="175" t="s">
        <v>5</v>
      </c>
      <c r="F99" s="114"/>
      <c r="G99" s="116"/>
      <c r="I99" s="94"/>
      <c r="J99" s="100"/>
      <c r="K99" s="100"/>
      <c r="L99" s="100"/>
      <c r="M99" s="94"/>
    </row>
    <row r="100" spans="1:13" s="62" customFormat="1" ht="20.25" customHeight="1">
      <c r="A100" s="220"/>
      <c r="B100" s="59" t="s">
        <v>38</v>
      </c>
      <c r="C100" s="60">
        <f>ROUNDUP(C93/2,0)</f>
        <v>0</v>
      </c>
      <c r="D100" s="169">
        <f>E119</f>
        <v>0</v>
      </c>
      <c r="E100" s="236">
        <f>D100+D101</f>
        <v>0</v>
      </c>
      <c r="F100" s="114"/>
      <c r="G100" s="116"/>
      <c r="I100" s="94"/>
      <c r="J100" s="100"/>
      <c r="K100" s="100"/>
      <c r="L100" s="100"/>
      <c r="M100" s="94"/>
    </row>
    <row r="101" spans="1:13" s="62" customFormat="1" ht="20.25" customHeight="1" thickBot="1">
      <c r="A101" s="221"/>
      <c r="B101" s="63" t="s">
        <v>39</v>
      </c>
      <c r="C101" s="64">
        <f>ROUNDDOWN(C93/2,0)</f>
        <v>0</v>
      </c>
      <c r="D101" s="170">
        <f>E137</f>
        <v>0</v>
      </c>
      <c r="E101" s="237"/>
      <c r="F101" s="108"/>
      <c r="G101" s="110"/>
      <c r="I101" s="94"/>
      <c r="J101" s="100"/>
      <c r="K101" s="100"/>
      <c r="L101" s="100"/>
      <c r="M101" s="94"/>
    </row>
    <row r="102" spans="1:13" s="62" customFormat="1" ht="20.25" customHeight="1">
      <c r="A102" s="117"/>
      <c r="B102" s="118"/>
      <c r="C102" s="119"/>
      <c r="D102" s="119"/>
      <c r="E102" s="120"/>
      <c r="F102" s="120"/>
      <c r="G102" s="121"/>
      <c r="I102" s="94"/>
      <c r="J102" s="100"/>
      <c r="K102" s="100"/>
      <c r="L102" s="100"/>
      <c r="M102" s="94"/>
    </row>
    <row r="103" spans="1:13" s="1" customFormat="1" ht="24.75" customHeight="1" thickBot="1">
      <c r="A103" s="111"/>
      <c r="B103" s="108"/>
      <c r="C103" s="109"/>
      <c r="D103" s="108"/>
      <c r="E103" s="108"/>
      <c r="F103" s="108"/>
      <c r="G103" s="110"/>
      <c r="I103" s="94"/>
      <c r="J103" s="100"/>
      <c r="K103" s="100"/>
      <c r="L103" s="100"/>
      <c r="M103" s="94"/>
    </row>
    <row r="104" spans="1:13" s="1" customFormat="1" ht="24" thickBot="1">
      <c r="A104" s="69" t="s">
        <v>40</v>
      </c>
      <c r="B104" s="70"/>
      <c r="C104" s="71"/>
      <c r="D104" s="70"/>
      <c r="E104" s="72"/>
      <c r="F104" s="108"/>
      <c r="G104" s="110"/>
      <c r="I104" s="94"/>
      <c r="J104" s="100"/>
      <c r="K104" s="100"/>
      <c r="L104" s="100"/>
      <c r="M104" s="94"/>
    </row>
    <row r="105" spans="1:13" s="1" customFormat="1" ht="30" customHeight="1">
      <c r="A105" s="222"/>
      <c r="B105" s="223"/>
      <c r="C105" s="73" t="s">
        <v>68</v>
      </c>
      <c r="D105" s="74" t="s">
        <v>15</v>
      </c>
      <c r="E105" s="73" t="s">
        <v>69</v>
      </c>
      <c r="F105" s="108"/>
      <c r="G105" s="110"/>
      <c r="I105" s="94"/>
      <c r="J105" s="100"/>
      <c r="K105" s="100"/>
      <c r="L105" s="100"/>
      <c r="M105" s="94"/>
    </row>
    <row r="106" spans="1:13" s="1" customFormat="1" ht="31">
      <c r="A106" s="224" t="s">
        <v>64</v>
      </c>
      <c r="B106" s="75" t="s">
        <v>16</v>
      </c>
      <c r="C106" s="139">
        <v>900</v>
      </c>
      <c r="D106" s="76">
        <f>IF(C100&gt;=101,0,IF(C100&gt;=11,10,C100))</f>
        <v>0</v>
      </c>
      <c r="E106" s="147">
        <f>IF(C100=0,0,IF(C100&lt;=100,C106,0))</f>
        <v>0</v>
      </c>
      <c r="F106" s="108"/>
      <c r="G106" s="110"/>
      <c r="I106" s="94"/>
      <c r="J106" s="100"/>
      <c r="K106" s="100"/>
      <c r="L106" s="100"/>
      <c r="M106" s="94"/>
    </row>
    <row r="107" spans="1:13" s="1" customFormat="1" ht="31.5" thickBot="1">
      <c r="A107" s="225"/>
      <c r="B107" s="78" t="s">
        <v>17</v>
      </c>
      <c r="C107" s="140">
        <v>1800</v>
      </c>
      <c r="D107" s="79">
        <f>IF(C100&gt;=101,10,0)</f>
        <v>0</v>
      </c>
      <c r="E107" s="148">
        <f>IF(C100&gt;=101,C107,0)</f>
        <v>0</v>
      </c>
      <c r="F107" s="108"/>
      <c r="G107" s="110" t="s">
        <v>41</v>
      </c>
      <c r="I107" s="94"/>
      <c r="J107" s="100"/>
      <c r="K107" s="100"/>
      <c r="L107" s="100"/>
      <c r="M107" s="94"/>
    </row>
    <row r="108" spans="1:13" s="1" customFormat="1" ht="30" customHeight="1" thickTop="1">
      <c r="A108" s="201"/>
      <c r="B108" s="202"/>
      <c r="C108" s="138" t="s">
        <v>73</v>
      </c>
      <c r="D108" s="82" t="s">
        <v>18</v>
      </c>
      <c r="E108" s="136" t="s">
        <v>69</v>
      </c>
      <c r="F108" s="108"/>
      <c r="G108" s="110"/>
      <c r="I108" s="94"/>
      <c r="J108" s="100"/>
      <c r="K108" s="100"/>
      <c r="L108" s="100"/>
      <c r="M108" s="94"/>
    </row>
    <row r="109" spans="1:13" s="1" customFormat="1" ht="20.149999999999999" customHeight="1">
      <c r="A109" s="203" t="s">
        <v>19</v>
      </c>
      <c r="B109" s="83" t="s">
        <v>20</v>
      </c>
      <c r="C109" s="141">
        <v>143</v>
      </c>
      <c r="D109" s="84">
        <f>IF(C100&lt;=10,0,IF(C100&gt;=21,10,C100-10))</f>
        <v>0</v>
      </c>
      <c r="E109" s="149">
        <f t="shared" ref="E109:E116" si="4">ROUNDDOWN(C109*D109,0)</f>
        <v>0</v>
      </c>
      <c r="F109" s="108"/>
      <c r="G109" s="110"/>
      <c r="I109" s="94"/>
      <c r="J109" s="100"/>
      <c r="K109" s="100"/>
      <c r="L109" s="100"/>
      <c r="M109" s="94"/>
    </row>
    <row r="110" spans="1:13" s="1" customFormat="1" ht="20.149999999999999" customHeight="1">
      <c r="A110" s="203"/>
      <c r="B110" s="83" t="s">
        <v>21</v>
      </c>
      <c r="C110" s="141">
        <v>163</v>
      </c>
      <c r="D110" s="84">
        <f>IF(C100&lt;=20,0,IF(C100&gt;=31,10,C100-20))</f>
        <v>0</v>
      </c>
      <c r="E110" s="149">
        <f t="shared" si="4"/>
        <v>0</v>
      </c>
      <c r="F110" s="108"/>
      <c r="G110" s="110"/>
      <c r="I110" s="94"/>
      <c r="J110" s="100"/>
      <c r="K110" s="100"/>
      <c r="L110" s="100"/>
      <c r="M110" s="94"/>
    </row>
    <row r="111" spans="1:13" s="1" customFormat="1" ht="20.149999999999999" customHeight="1">
      <c r="A111" s="203"/>
      <c r="B111" s="83" t="s">
        <v>22</v>
      </c>
      <c r="C111" s="141">
        <v>188</v>
      </c>
      <c r="D111" s="84">
        <f>IF(C100&lt;=30,0,IF(C100&gt;=51,20,C100-30))</f>
        <v>0</v>
      </c>
      <c r="E111" s="149">
        <f t="shared" si="4"/>
        <v>0</v>
      </c>
      <c r="F111" s="108"/>
      <c r="G111" s="110"/>
      <c r="I111" s="94"/>
      <c r="J111" s="100"/>
      <c r="K111" s="100"/>
      <c r="L111" s="100"/>
      <c r="M111" s="94"/>
    </row>
    <row r="112" spans="1:13" s="1" customFormat="1" ht="20.149999999999999" customHeight="1" thickBot="1">
      <c r="A112" s="203"/>
      <c r="B112" s="86" t="s">
        <v>23</v>
      </c>
      <c r="C112" s="142">
        <v>227</v>
      </c>
      <c r="D112" s="133">
        <f>IF(C100&lt;=50,0,IF(C100&gt;=101,50,C100-50))</f>
        <v>0</v>
      </c>
      <c r="E112" s="150">
        <f t="shared" si="4"/>
        <v>0</v>
      </c>
      <c r="F112" s="108"/>
      <c r="G112" s="110"/>
      <c r="I112" s="94"/>
      <c r="J112" s="100"/>
      <c r="K112" s="100"/>
      <c r="L112" s="100"/>
      <c r="M112" s="94"/>
    </row>
    <row r="113" spans="1:13" s="1" customFormat="1" ht="20.149999999999999" customHeight="1" thickTop="1">
      <c r="A113" s="203"/>
      <c r="B113" s="89" t="s">
        <v>25</v>
      </c>
      <c r="C113" s="143">
        <v>274</v>
      </c>
      <c r="D113" s="134">
        <f>IF(C100&lt;=100,0,IF(C100&gt;=501,400,C100-100))</f>
        <v>0</v>
      </c>
      <c r="E113" s="151">
        <f t="shared" si="4"/>
        <v>0</v>
      </c>
      <c r="F113" s="108"/>
      <c r="G113" s="110"/>
      <c r="I113" s="94"/>
      <c r="J113" s="100"/>
      <c r="K113" s="100"/>
      <c r="L113" s="100"/>
      <c r="M113" s="94"/>
    </row>
    <row r="114" spans="1:13" s="1" customFormat="1" ht="20.149999999999999" customHeight="1">
      <c r="A114" s="203"/>
      <c r="B114" s="86" t="s">
        <v>26</v>
      </c>
      <c r="C114" s="144">
        <v>318</v>
      </c>
      <c r="D114" s="135">
        <f>IF(C100&lt;=500,0,IF(C100&gt;=1001,500,C100-500))</f>
        <v>0</v>
      </c>
      <c r="E114" s="149">
        <f t="shared" si="4"/>
        <v>0</v>
      </c>
      <c r="F114" s="108"/>
      <c r="G114" s="110"/>
      <c r="I114" s="94"/>
      <c r="J114" s="100"/>
      <c r="K114" s="100"/>
      <c r="L114" s="100"/>
      <c r="M114" s="94"/>
    </row>
    <row r="115" spans="1:13" s="1" customFormat="1" ht="20.149999999999999" customHeight="1">
      <c r="A115" s="203"/>
      <c r="B115" s="131" t="s">
        <v>27</v>
      </c>
      <c r="C115" s="143">
        <v>363</v>
      </c>
      <c r="D115" s="135">
        <f>IF(C100&lt;=1000,0,IF(C100&gt;=2001,1000,C100-1000))</f>
        <v>0</v>
      </c>
      <c r="E115" s="149">
        <f t="shared" si="4"/>
        <v>0</v>
      </c>
      <c r="F115" s="108"/>
      <c r="G115" s="110"/>
      <c r="I115" s="94"/>
      <c r="J115" s="100"/>
      <c r="K115" s="100"/>
      <c r="L115" s="100"/>
      <c r="M115" s="94"/>
    </row>
    <row r="116" spans="1:13" s="1" customFormat="1" ht="20.149999999999999" customHeight="1" thickBot="1">
      <c r="A116" s="224"/>
      <c r="B116" s="86" t="s">
        <v>28</v>
      </c>
      <c r="C116" s="142">
        <v>410</v>
      </c>
      <c r="D116" s="176">
        <f>IF(C100&lt;=2000,0,C100-2000)</f>
        <v>0</v>
      </c>
      <c r="E116" s="152">
        <f t="shared" si="4"/>
        <v>0</v>
      </c>
      <c r="F116" s="108"/>
      <c r="G116" s="110"/>
      <c r="I116" s="94"/>
      <c r="J116" s="100"/>
      <c r="K116" s="100"/>
      <c r="L116" s="100"/>
      <c r="M116" s="94"/>
    </row>
    <row r="117" spans="1:13" s="1" customFormat="1" ht="30" customHeight="1" thickTop="1" thickBot="1">
      <c r="A117" s="199" t="s">
        <v>45</v>
      </c>
      <c r="B117" s="200"/>
      <c r="C117" s="200"/>
      <c r="D117" s="196">
        <f>IF(C100&lt;=11,C100,SUM(D109:D116)+10)</f>
        <v>0</v>
      </c>
      <c r="E117" s="171">
        <f>E106+E107+E109+E110+E111+E112+E113+E114+E115+E116</f>
        <v>0</v>
      </c>
      <c r="F117" s="108"/>
      <c r="G117" s="110"/>
      <c r="I117" s="94"/>
      <c r="J117" s="100"/>
      <c r="K117" s="100"/>
      <c r="L117" s="100"/>
      <c r="M117" s="94"/>
    </row>
    <row r="118" spans="1:13" s="1" customFormat="1" ht="30" customHeight="1" thickTop="1" thickBot="1">
      <c r="A118" s="199" t="s">
        <v>50</v>
      </c>
      <c r="B118" s="200"/>
      <c r="C118" s="200"/>
      <c r="D118" s="197"/>
      <c r="E118" s="171">
        <f>ROUNDDOWN(E117*0.1,0)</f>
        <v>0</v>
      </c>
      <c r="F118" s="108"/>
      <c r="G118" s="110"/>
      <c r="I118" s="94"/>
      <c r="J118" s="100"/>
      <c r="K118" s="100"/>
      <c r="L118" s="100"/>
      <c r="M118" s="94"/>
    </row>
    <row r="119" spans="1:13" s="1" customFormat="1" ht="30" customHeight="1" thickTop="1" thickBot="1">
      <c r="A119" s="205" t="s">
        <v>29</v>
      </c>
      <c r="B119" s="206"/>
      <c r="C119" s="157" t="s">
        <v>30</v>
      </c>
      <c r="D119" s="198"/>
      <c r="E119" s="172">
        <f>E117+E118</f>
        <v>0</v>
      </c>
      <c r="F119" s="108"/>
      <c r="G119" s="110"/>
      <c r="I119" s="94"/>
      <c r="J119" s="100"/>
      <c r="K119" s="100"/>
      <c r="L119" s="100"/>
      <c r="M119" s="94"/>
    </row>
    <row r="120" spans="1:13" s="1" customFormat="1">
      <c r="A120" s="122" t="str">
        <f>A66</f>
        <v>※1か月あたりの使用水量が1～10ｍ3の場合は、定額として990円を徴収いたします。</v>
      </c>
      <c r="B120" s="108"/>
      <c r="C120" s="109"/>
      <c r="D120" s="108"/>
      <c r="E120" s="108"/>
      <c r="F120" s="108"/>
      <c r="G120" s="110"/>
      <c r="I120" s="94"/>
      <c r="J120" s="100"/>
      <c r="K120" s="100"/>
      <c r="L120" s="100"/>
      <c r="M120" s="94"/>
    </row>
    <row r="121" spans="1:13" s="1" customFormat="1" ht="13.5" thickBot="1">
      <c r="A121" s="111"/>
      <c r="B121" s="108"/>
      <c r="C121" s="109"/>
      <c r="D121" s="108"/>
      <c r="E121" s="108"/>
      <c r="F121" s="108"/>
      <c r="G121" s="110"/>
      <c r="I121" s="94"/>
      <c r="J121" s="100"/>
      <c r="K121" s="100"/>
      <c r="L121" s="100"/>
      <c r="M121" s="94"/>
    </row>
    <row r="122" spans="1:13" s="1" customFormat="1" ht="24" thickBot="1">
      <c r="A122" s="96" t="s">
        <v>42</v>
      </c>
      <c r="B122" s="97"/>
      <c r="C122" s="98"/>
      <c r="D122" s="97"/>
      <c r="E122" s="99"/>
      <c r="F122" s="108"/>
      <c r="G122" s="110"/>
      <c r="I122" s="94"/>
      <c r="J122" s="100"/>
      <c r="K122" s="100"/>
      <c r="L122" s="100"/>
      <c r="M122" s="94"/>
    </row>
    <row r="123" spans="1:13" s="1" customFormat="1" ht="30" customHeight="1">
      <c r="A123" s="222"/>
      <c r="B123" s="223"/>
      <c r="C123" s="73" t="s">
        <v>68</v>
      </c>
      <c r="D123" s="74" t="s">
        <v>15</v>
      </c>
      <c r="E123" s="73" t="s">
        <v>69</v>
      </c>
      <c r="F123" s="108"/>
      <c r="G123" s="110"/>
      <c r="I123" s="94"/>
      <c r="J123" s="100"/>
      <c r="K123" s="100"/>
      <c r="L123" s="100"/>
      <c r="M123" s="94"/>
    </row>
    <row r="124" spans="1:13" s="1" customFormat="1" ht="31">
      <c r="A124" s="224" t="s">
        <v>64</v>
      </c>
      <c r="B124" s="75" t="s">
        <v>16</v>
      </c>
      <c r="C124" s="139">
        <f>$C$52</f>
        <v>900</v>
      </c>
      <c r="D124" s="76">
        <f>IF(C101&gt;=101,0,IF(C101&gt;=11,10,C101))</f>
        <v>0</v>
      </c>
      <c r="E124" s="147">
        <f>IF(C101=0,0,IF(C101&lt;=100,C124,0))</f>
        <v>0</v>
      </c>
      <c r="F124" s="108"/>
      <c r="G124" s="110"/>
      <c r="I124" s="94"/>
      <c r="J124" s="100"/>
      <c r="K124" s="100"/>
      <c r="L124" s="100"/>
      <c r="M124" s="94"/>
    </row>
    <row r="125" spans="1:13" s="1" customFormat="1" ht="31.5" thickBot="1">
      <c r="A125" s="225"/>
      <c r="B125" s="78" t="s">
        <v>17</v>
      </c>
      <c r="C125" s="140">
        <f>$C$53</f>
        <v>1800</v>
      </c>
      <c r="D125" s="79">
        <f>IF(C101&gt;=101,10,0)</f>
        <v>0</v>
      </c>
      <c r="E125" s="148">
        <f>IF(C101&gt;=101,C125,0)</f>
        <v>0</v>
      </c>
      <c r="F125" s="108"/>
      <c r="G125" s="110"/>
      <c r="I125" s="94"/>
      <c r="J125" s="100"/>
      <c r="K125" s="100"/>
      <c r="L125" s="100"/>
      <c r="M125" s="94"/>
    </row>
    <row r="126" spans="1:13" s="1" customFormat="1" ht="30" customHeight="1" thickTop="1">
      <c r="A126" s="201"/>
      <c r="B126" s="202"/>
      <c r="C126" s="138" t="s">
        <v>73</v>
      </c>
      <c r="D126" s="82" t="s">
        <v>18</v>
      </c>
      <c r="E126" s="136" t="s">
        <v>69</v>
      </c>
      <c r="F126" s="108"/>
      <c r="G126" s="110"/>
      <c r="I126" s="94"/>
      <c r="J126" s="100"/>
      <c r="K126" s="100"/>
      <c r="L126" s="100"/>
      <c r="M126" s="94"/>
    </row>
    <row r="127" spans="1:13" s="1" customFormat="1" ht="20.149999999999999" customHeight="1">
      <c r="A127" s="203" t="s">
        <v>19</v>
      </c>
      <c r="B127" s="83" t="s">
        <v>20</v>
      </c>
      <c r="C127" s="141">
        <f>$C$55</f>
        <v>143</v>
      </c>
      <c r="D127" s="84">
        <f>IF(C101&lt;=10,0,IF(C101&gt;=21,10,C101-10))</f>
        <v>0</v>
      </c>
      <c r="E127" s="149">
        <f>C127*D127</f>
        <v>0</v>
      </c>
      <c r="F127" s="108"/>
      <c r="G127" s="110"/>
      <c r="I127" s="94"/>
      <c r="J127" s="100"/>
      <c r="K127" s="100"/>
      <c r="L127" s="100"/>
      <c r="M127" s="94"/>
    </row>
    <row r="128" spans="1:13" s="1" customFormat="1" ht="20.149999999999999" customHeight="1">
      <c r="A128" s="203"/>
      <c r="B128" s="83" t="s">
        <v>21</v>
      </c>
      <c r="C128" s="141">
        <f>$C$56</f>
        <v>163</v>
      </c>
      <c r="D128" s="84">
        <f>IF(C101&lt;=20,0,IF(C101&gt;=31,10,C101-20))</f>
        <v>0</v>
      </c>
      <c r="E128" s="149">
        <f t="shared" ref="E128:E134" si="5">C128*D128</f>
        <v>0</v>
      </c>
      <c r="F128" s="108"/>
      <c r="G128" s="110"/>
      <c r="I128" s="94"/>
      <c r="J128" s="100"/>
      <c r="K128" s="100"/>
      <c r="L128" s="100"/>
      <c r="M128" s="94"/>
    </row>
    <row r="129" spans="1:13" s="1" customFormat="1" ht="20.149999999999999" customHeight="1">
      <c r="A129" s="203"/>
      <c r="B129" s="83" t="s">
        <v>22</v>
      </c>
      <c r="C129" s="141">
        <f>$C$57</f>
        <v>188</v>
      </c>
      <c r="D129" s="84">
        <f>IF(C101&lt;=30,0,IF(C101&gt;=51,20,C101-30))</f>
        <v>0</v>
      </c>
      <c r="E129" s="149">
        <f t="shared" si="5"/>
        <v>0</v>
      </c>
      <c r="F129" s="108"/>
      <c r="G129" s="110"/>
      <c r="I129" s="94"/>
      <c r="J129" s="100"/>
      <c r="K129" s="100"/>
      <c r="L129" s="100"/>
      <c r="M129" s="94"/>
    </row>
    <row r="130" spans="1:13" s="1" customFormat="1" ht="20.149999999999999" customHeight="1" thickBot="1">
      <c r="A130" s="203"/>
      <c r="B130" s="86" t="s">
        <v>23</v>
      </c>
      <c r="C130" s="142">
        <f>$C$58</f>
        <v>227</v>
      </c>
      <c r="D130" s="87">
        <f>IF(C101&lt;=50,0,IF(C101&gt;=101,50,C101-50))</f>
        <v>0</v>
      </c>
      <c r="E130" s="149">
        <f t="shared" si="5"/>
        <v>0</v>
      </c>
      <c r="F130" s="108"/>
      <c r="G130" s="110"/>
      <c r="I130" s="94"/>
      <c r="J130" s="100"/>
      <c r="K130" s="100"/>
      <c r="L130" s="100"/>
      <c r="M130" s="94"/>
    </row>
    <row r="131" spans="1:13" s="1" customFormat="1" ht="20.149999999999999" customHeight="1" thickTop="1">
      <c r="A131" s="203"/>
      <c r="B131" s="89" t="s">
        <v>25</v>
      </c>
      <c r="C131" s="145">
        <f>$C$59</f>
        <v>274</v>
      </c>
      <c r="D131" s="90">
        <f>IF(C101&lt;=100,0,IF(C101&gt;=501,400,C101-100))</f>
        <v>0</v>
      </c>
      <c r="E131" s="149">
        <f t="shared" si="5"/>
        <v>0</v>
      </c>
      <c r="F131" s="108"/>
      <c r="G131" s="110"/>
      <c r="I131" s="94"/>
      <c r="J131" s="100"/>
      <c r="K131" s="100"/>
      <c r="L131" s="100"/>
      <c r="M131" s="94"/>
    </row>
    <row r="132" spans="1:13" s="1" customFormat="1" ht="20.149999999999999" customHeight="1">
      <c r="A132" s="203"/>
      <c r="B132" s="86" t="s">
        <v>33</v>
      </c>
      <c r="C132" s="146">
        <f>$C$60</f>
        <v>318</v>
      </c>
      <c r="D132" s="84">
        <f>IF(C101&lt;=500,0,IF(C101&gt;=1001,500,C101-500))</f>
        <v>0</v>
      </c>
      <c r="E132" s="149">
        <f t="shared" si="5"/>
        <v>0</v>
      </c>
      <c r="F132" s="108"/>
      <c r="G132" s="110"/>
      <c r="I132" s="94"/>
      <c r="J132" s="100"/>
      <c r="K132" s="100"/>
      <c r="L132" s="100"/>
      <c r="M132" s="94"/>
    </row>
    <row r="133" spans="1:13" s="1" customFormat="1" ht="20.149999999999999" customHeight="1">
      <c r="A133" s="203"/>
      <c r="B133" s="131" t="s">
        <v>27</v>
      </c>
      <c r="C133" s="145">
        <f>$C$61</f>
        <v>363</v>
      </c>
      <c r="D133" s="84">
        <f>IF(C101&lt;=1000,0,IF(C101&gt;=2001,1000,C101-1000))</f>
        <v>0</v>
      </c>
      <c r="E133" s="149">
        <f t="shared" si="5"/>
        <v>0</v>
      </c>
      <c r="F133" s="108"/>
      <c r="G133" s="110"/>
      <c r="I133" s="94"/>
      <c r="J133" s="100"/>
      <c r="K133" s="100"/>
      <c r="L133" s="100"/>
      <c r="M133" s="94"/>
    </row>
    <row r="134" spans="1:13" s="1" customFormat="1" ht="20.149999999999999" customHeight="1" thickBot="1">
      <c r="A134" s="204"/>
      <c r="B134" s="92" t="s">
        <v>28</v>
      </c>
      <c r="C134" s="141">
        <f>$C$62</f>
        <v>410</v>
      </c>
      <c r="D134" s="84">
        <f>IF(C101&lt;=2000,0,C101-2000)</f>
        <v>0</v>
      </c>
      <c r="E134" s="149">
        <f t="shared" si="5"/>
        <v>0</v>
      </c>
      <c r="F134" s="108"/>
      <c r="G134" s="110"/>
      <c r="I134" s="94"/>
      <c r="J134" s="123"/>
      <c r="K134" s="100"/>
      <c r="L134" s="123"/>
      <c r="M134" s="94"/>
    </row>
    <row r="135" spans="1:13" s="1" customFormat="1" ht="30.75" customHeight="1" thickTop="1" thickBot="1">
      <c r="A135" s="199" t="s">
        <v>45</v>
      </c>
      <c r="B135" s="200"/>
      <c r="C135" s="200"/>
      <c r="D135" s="196">
        <f>IF(C101&lt;=11,C101,SUM(D127:D134)+10)</f>
        <v>0</v>
      </c>
      <c r="E135" s="168">
        <f>E124+E125+E127+E128+E129+E130+E131+E132+E133+E134</f>
        <v>0</v>
      </c>
      <c r="F135" s="108"/>
      <c r="G135" s="110"/>
      <c r="I135" s="94"/>
      <c r="J135" s="124"/>
      <c r="K135" s="125"/>
      <c r="L135" s="125"/>
      <c r="M135" s="94"/>
    </row>
    <row r="136" spans="1:13" s="1" customFormat="1" ht="30.75" customHeight="1" thickTop="1" thickBot="1">
      <c r="A136" s="199" t="s">
        <v>50</v>
      </c>
      <c r="B136" s="200"/>
      <c r="C136" s="200"/>
      <c r="D136" s="197"/>
      <c r="E136" s="168">
        <f>ROUNDDOWN(E135*0.1,0)</f>
        <v>0</v>
      </c>
      <c r="F136" s="108"/>
      <c r="G136" s="110"/>
      <c r="I136" s="94"/>
      <c r="J136" s="124"/>
      <c r="K136" s="125"/>
      <c r="L136" s="125"/>
      <c r="M136" s="94"/>
    </row>
    <row r="137" spans="1:13" s="1" customFormat="1" ht="30.75" customHeight="1" thickTop="1" thickBot="1">
      <c r="A137" s="205" t="s">
        <v>29</v>
      </c>
      <c r="B137" s="206"/>
      <c r="C137" s="157" t="s">
        <v>30</v>
      </c>
      <c r="D137" s="198"/>
      <c r="E137" s="168">
        <f>E135+E136</f>
        <v>0</v>
      </c>
      <c r="F137" s="108"/>
      <c r="G137" s="110"/>
      <c r="I137" s="94"/>
      <c r="J137" s="124"/>
      <c r="K137" s="125"/>
      <c r="L137" s="125"/>
      <c r="M137" s="94"/>
    </row>
    <row r="138" spans="1:13" s="1" customFormat="1">
      <c r="A138" s="122" t="str">
        <f>A66</f>
        <v>※1か月あたりの使用水量が1～10ｍ3の場合は、定額として990円を徴収いたします。</v>
      </c>
      <c r="B138" s="108"/>
      <c r="C138" s="109"/>
      <c r="D138" s="108"/>
      <c r="E138" s="108"/>
      <c r="F138" s="108"/>
      <c r="G138" s="110"/>
      <c r="I138" s="94"/>
      <c r="J138" s="94"/>
      <c r="K138" s="94"/>
      <c r="L138" s="94"/>
      <c r="M138" s="94"/>
    </row>
    <row r="139" spans="1:13" s="1" customFormat="1">
      <c r="A139" s="111"/>
      <c r="B139" s="108"/>
      <c r="C139" s="109"/>
      <c r="D139" s="108"/>
      <c r="E139" s="108"/>
      <c r="F139" s="108"/>
      <c r="G139" s="110"/>
      <c r="I139" s="94"/>
      <c r="J139" s="94"/>
      <c r="K139" s="94"/>
      <c r="L139" s="94"/>
      <c r="M139" s="94"/>
    </row>
    <row r="140" spans="1:13" s="1" customFormat="1" ht="13.5" thickBot="1">
      <c r="A140" s="126"/>
      <c r="B140" s="127"/>
      <c r="C140" s="128"/>
      <c r="D140" s="127"/>
      <c r="E140" s="127"/>
      <c r="F140" s="127"/>
      <c r="G140" s="129"/>
      <c r="I140" s="94"/>
      <c r="J140" s="94"/>
      <c r="K140" s="94"/>
      <c r="L140" s="94"/>
      <c r="M140" s="94"/>
    </row>
    <row r="141" spans="1:13" s="1" customFormat="1">
      <c r="C141" s="53"/>
      <c r="I141" s="94"/>
      <c r="J141" s="94"/>
      <c r="K141" s="94"/>
      <c r="L141" s="94"/>
      <c r="M141" s="94"/>
    </row>
    <row r="142" spans="1:13" s="1" customFormat="1">
      <c r="C142" s="53"/>
      <c r="I142" s="94"/>
      <c r="J142" s="94"/>
      <c r="K142" s="94"/>
      <c r="L142" s="94"/>
      <c r="M142" s="94"/>
    </row>
    <row r="143" spans="1:13" s="1" customFormat="1">
      <c r="C143" s="53"/>
      <c r="I143" s="94"/>
      <c r="J143" s="94"/>
      <c r="K143" s="94"/>
      <c r="L143" s="94"/>
      <c r="M143" s="94"/>
    </row>
  </sheetData>
  <sheetProtection sheet="1" objects="1" scenarios="1"/>
  <mergeCells count="65">
    <mergeCell ref="J81:J83"/>
    <mergeCell ref="G82:I82"/>
    <mergeCell ref="G83:H83"/>
    <mergeCell ref="A106:A107"/>
    <mergeCell ref="A108:B108"/>
    <mergeCell ref="G72:H72"/>
    <mergeCell ref="G73:G80"/>
    <mergeCell ref="G81:I81"/>
    <mergeCell ref="A73:A80"/>
    <mergeCell ref="A83:B83"/>
    <mergeCell ref="A82:C82"/>
    <mergeCell ref="E100:E101"/>
    <mergeCell ref="A105:B105"/>
    <mergeCell ref="A93:B93"/>
    <mergeCell ref="A81:C81"/>
    <mergeCell ref="J63:J65"/>
    <mergeCell ref="A70:A71"/>
    <mergeCell ref="G55:G62"/>
    <mergeCell ref="G63:I63"/>
    <mergeCell ref="G64:I64"/>
    <mergeCell ref="G65:H65"/>
    <mergeCell ref="G69:H69"/>
    <mergeCell ref="G70:G71"/>
    <mergeCell ref="G45:G47"/>
    <mergeCell ref="A54:B54"/>
    <mergeCell ref="G51:H51"/>
    <mergeCell ref="G52:G53"/>
    <mergeCell ref="G54:H54"/>
    <mergeCell ref="B3:E3"/>
    <mergeCell ref="B4:E4"/>
    <mergeCell ref="A8:G8"/>
    <mergeCell ref="A9:H9"/>
    <mergeCell ref="A10:H10"/>
    <mergeCell ref="C20:D20"/>
    <mergeCell ref="B21:B22"/>
    <mergeCell ref="B23:B24"/>
    <mergeCell ref="B25:F25"/>
    <mergeCell ref="D81:D83"/>
    <mergeCell ref="A64:C64"/>
    <mergeCell ref="A63:C63"/>
    <mergeCell ref="D63:D65"/>
    <mergeCell ref="B32:E32"/>
    <mergeCell ref="A45:A47"/>
    <mergeCell ref="A51:B51"/>
    <mergeCell ref="A52:A53"/>
    <mergeCell ref="A55:A62"/>
    <mergeCell ref="A65:B65"/>
    <mergeCell ref="A69:B69"/>
    <mergeCell ref="A72:B72"/>
    <mergeCell ref="C21:C22"/>
    <mergeCell ref="C23:C24"/>
    <mergeCell ref="D135:D137"/>
    <mergeCell ref="A136:C136"/>
    <mergeCell ref="A135:C135"/>
    <mergeCell ref="A118:C118"/>
    <mergeCell ref="A117:C117"/>
    <mergeCell ref="D117:D119"/>
    <mergeCell ref="A126:B126"/>
    <mergeCell ref="A127:A134"/>
    <mergeCell ref="A137:B137"/>
    <mergeCell ref="A109:A116"/>
    <mergeCell ref="A119:B119"/>
    <mergeCell ref="A123:B123"/>
    <mergeCell ref="A124:A125"/>
    <mergeCell ref="A99:A101"/>
  </mergeCells>
  <phoneticPr fontId="2"/>
  <dataValidations count="1">
    <dataValidation type="whole" errorStyle="warning" operator="greaterThan" allowBlank="1" showInputMessage="1" showErrorMessage="1" errorTitle="入力エラー" error="この記入欄には、2以上の値を入れてください。" sqref="F3">
      <formula1>1</formula1>
    </dataValidation>
  </dataValidations>
  <pageMargins left="0.43307086614173229" right="0.23622047244094491" top="0.74803149606299213" bottom="0.74803149606299213" header="0.31496062992125984" footer="0.31496062992125984"/>
  <pageSetup paperSize="9" scale="85" orientation="portrait" r:id="rId1"/>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料金計算表</vt:lpstr>
      <vt:lpstr>料金計算表!Print_Area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發田　智久</dc:creator>
  <cp:lastModifiedBy>ichikawa2019</cp:lastModifiedBy>
  <cp:lastPrinted>2023-02-02T04:48:43Z</cp:lastPrinted>
  <dcterms:created xsi:type="dcterms:W3CDTF">2014-03-14T00:15:43Z</dcterms:created>
  <dcterms:modified xsi:type="dcterms:W3CDTF">2024-11-01T01:19:11Z</dcterms:modified>
</cp:coreProperties>
</file>