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令和06年度\01.令和6年度　障がい者支援課（共通）\17.移動支援、訪問入浴サービス、日中一時支援の単価等見直し\様式\"/>
    </mc:Choice>
  </mc:AlternateContent>
  <xr:revisionPtr revIDLastSave="0" documentId="13_ncr:1_{D77BC6DC-38A8-48FB-81FB-8E7429D6235F}" xr6:coauthVersionLast="47" xr6:coauthVersionMax="47" xr10:uidLastSave="{00000000-0000-0000-0000-000000000000}"/>
  <bookViews>
    <workbookView xWindow="-110" yWindow="-110" windowWidth="19420" windowHeight="10300" xr2:uid="{D61EB808-7109-409B-811F-DDC8AA923C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J8" i="1"/>
  <c r="J6" i="1"/>
  <c r="M6" i="1" s="1"/>
  <c r="C22" i="1" s="1"/>
  <c r="D9" i="1" l="1"/>
  <c r="J9" i="1" s="1"/>
  <c r="J13" i="1" s="1"/>
  <c r="C23" i="1"/>
  <c r="M22" i="1"/>
  <c r="M8" i="1" l="1"/>
  <c r="D13" i="1"/>
  <c r="F13" i="1" s="1"/>
  <c r="J22" i="1"/>
  <c r="M23" i="1"/>
  <c r="C24" i="1"/>
  <c r="J23" i="1" l="1"/>
  <c r="J24" i="1" s="1"/>
  <c r="F15" i="1"/>
  <c r="D15" i="1"/>
  <c r="C25" i="1"/>
  <c r="M24" i="1"/>
  <c r="D22" i="1"/>
  <c r="F22" i="1" s="1"/>
  <c r="J15" i="1" l="1"/>
  <c r="J16" i="1" s="1"/>
  <c r="D23" i="1"/>
  <c r="F23" i="1" s="1"/>
  <c r="D24" i="1"/>
  <c r="F24" i="1" s="1"/>
  <c r="J25" i="1"/>
  <c r="J26" i="1" s="1"/>
  <c r="D26" i="1" s="1"/>
  <c r="F26" i="1" s="1"/>
  <c r="P22" i="1"/>
  <c r="N22" i="1"/>
  <c r="M25" i="1"/>
  <c r="C26" i="1"/>
  <c r="M26" i="1" s="1"/>
  <c r="D25" i="1" l="1"/>
  <c r="F25" i="1" s="1"/>
  <c r="W22" i="1"/>
  <c r="T22" i="1"/>
  <c r="W23" i="1" l="1"/>
  <c r="W24" i="1" s="1"/>
  <c r="N24" i="1" l="1"/>
  <c r="W25" i="1"/>
  <c r="N23" i="1"/>
  <c r="P23" i="1" l="1"/>
  <c r="T23" i="1" s="1"/>
  <c r="N25" i="1"/>
  <c r="W26" i="1"/>
  <c r="P24" i="1"/>
  <c r="T24" i="1" s="1"/>
  <c r="P25" i="1" l="1"/>
  <c r="T25" i="1" s="1"/>
  <c r="N26" i="1"/>
  <c r="P26" i="1" l="1"/>
  <c r="T26" i="1" s="1"/>
  <c r="C38" i="1" s="1"/>
</calcChain>
</file>

<file path=xl/sharedStrings.xml><?xml version="1.0" encoding="utf-8"?>
<sst xmlns="http://schemas.openxmlformats.org/spreadsheetml/2006/main" count="94" uniqueCount="26">
  <si>
    <t>開始</t>
    <rPh sb="0" eb="2">
      <t>カイシ</t>
    </rPh>
    <phoneticPr fontId="2"/>
  </si>
  <si>
    <t>:</t>
    <phoneticPr fontId="2"/>
  </si>
  <si>
    <t>(＝</t>
    <phoneticPr fontId="2"/>
  </si>
  <si>
    <t>分)</t>
    <rPh sb="0" eb="1">
      <t>フン</t>
    </rPh>
    <phoneticPr fontId="2"/>
  </si>
  <si>
    <t>＝</t>
    <phoneticPr fontId="2"/>
  </si>
  <si>
    <t>終了</t>
    <rPh sb="0" eb="2">
      <t>シュウリョウ</t>
    </rPh>
    <phoneticPr fontId="2"/>
  </si>
  <si>
    <t>(</t>
    <phoneticPr fontId="2"/>
  </si>
  <si>
    <t>)</t>
    <phoneticPr fontId="2"/>
  </si>
  <si>
    <t>(2) 終了時刻から開始時刻を引くと、</t>
    <rPh sb="4" eb="6">
      <t>シュウリョウ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</si>
  <si>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</si>
  <si>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</si>
  <si>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(＝総提供時間)</t>
    <rPh sb="2" eb="3">
      <t>ソウ</t>
    </rPh>
    <rPh sb="3" eb="5">
      <t>テイキョウ</t>
    </rPh>
    <rPh sb="5" eb="7">
      <t>ジカン</t>
    </rPh>
    <phoneticPr fontId="2"/>
  </si>
  <si>
    <t>になるので、移動支援に係る地域生活支援事業費の算定時間は、</t>
    <rPh sb="6" eb="8">
      <t>イドウ</t>
    </rPh>
    <rPh sb="8" eb="10">
      <t>シエン</t>
    </rPh>
    <rPh sb="11" eb="12">
      <t>カカ</t>
    </rPh>
    <rPh sb="13" eb="15">
      <t>チイキ</t>
    </rPh>
    <rPh sb="15" eb="17">
      <t>セイカツ</t>
    </rPh>
    <rPh sb="17" eb="19">
      <t>シエン</t>
    </rPh>
    <rPh sb="19" eb="22">
      <t>ジギョウヒ</t>
    </rPh>
    <rPh sb="23" eb="25">
      <t>サンテイ</t>
    </rPh>
    <rPh sb="25" eb="27">
      <t>ジカン</t>
    </rPh>
    <phoneticPr fontId="2"/>
  </si>
  <si>
    <t>(＝</t>
  </si>
  <si>
    <t>時間)</t>
    <rPh sb="0" eb="2">
      <t>ジカン</t>
    </rPh>
    <phoneticPr fontId="2"/>
  </si>
  <si>
    <t>(＝総算定時間)</t>
    <rPh sb="2" eb="3">
      <t>ソウ</t>
    </rPh>
    <rPh sb="3" eb="5">
      <t>サンテイ</t>
    </rPh>
    <rPh sb="5" eb="7">
      <t>ジカン</t>
    </rPh>
    <phoneticPr fontId="2"/>
  </si>
  <si>
    <t>となります。</t>
    <phoneticPr fontId="2"/>
  </si>
  <si>
    <t>（※ 30分刻みにまるめています。「分」の部分が14以下だと切り捨て、15～44だと30分にまるめ、45以上だと1時間に切上げです。）</t>
    <phoneticPr fontId="2"/>
  </si>
  <si>
    <t>(3) その内訳は、</t>
    <phoneticPr fontId="2"/>
  </si>
  <si>
    <t>→</t>
    <phoneticPr fontId="2"/>
  </si>
  <si>
    <t>（※ それぞれの時間帯で(2)と同じルールで30分刻みにまるめています。最後の時間帯だけ算定時間が30分少なくなっているように見えることがありますが、これは、全体算定時間に合わせるための調整ですので、これで合っています。）</t>
    <rPh sb="79" eb="81">
      <t>ゼンタイ</t>
    </rPh>
    <rPh sb="81" eb="83">
      <t>サンテイ</t>
    </rPh>
    <rPh sb="83" eb="85">
      <t>ジカン</t>
    </rPh>
    <rPh sb="86" eb="87">
      <t>ア</t>
    </rPh>
    <rPh sb="93" eb="95">
      <t>チョウセイ</t>
    </rPh>
    <rPh sb="103" eb="104">
      <t>ア</t>
    </rPh>
    <phoneticPr fontId="2"/>
  </si>
  <si>
    <t>身体の介護を</t>
    <rPh sb="0" eb="2">
      <t>シンタイ</t>
    </rPh>
    <rPh sb="3" eb="5">
      <t>カイゴ</t>
    </rPh>
    <phoneticPr fontId="2"/>
  </si>
  <si>
    <t>(1) 「サービス提供開始時刻」と「サービス提供終了時刻」を入力。</t>
    <rPh sb="30" eb="32">
      <t>ニュウリョク</t>
    </rPh>
    <phoneticPr fontId="2"/>
  </si>
  <si>
    <t>(4) 「身体の介護を伴う・伴わないの別」を入力。</t>
    <rPh sb="5" eb="7">
      <t>シンタイ</t>
    </rPh>
    <rPh sb="8" eb="10">
      <t>カイゴ</t>
    </rPh>
    <rPh sb="11" eb="12">
      <t>トモナ</t>
    </rPh>
    <rPh sb="14" eb="15">
      <t>トモナ</t>
    </rPh>
    <rPh sb="19" eb="20">
      <t>ベツ</t>
    </rPh>
    <rPh sb="22" eb="24">
      <t>ニュウリョク</t>
    </rPh>
    <phoneticPr fontId="2"/>
  </si>
  <si>
    <t>(5) サービスコードは次のとおりとなります。</t>
    <rPh sb="12" eb="13">
      <t>ツギ</t>
    </rPh>
    <phoneticPr fontId="2"/>
  </si>
  <si>
    <t>伴う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</si>
</sst>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6" x14ac:knownFonts="1">
    <font>
      <sz val="10.5"/>
      <color theme="1"/>
      <name val="Meiryo UI"/>
      <family val="2"/>
      <charset val="128"/>
    </font>
    <font>
      <sz val="10.5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0.5"/>
      <color theme="1"/>
      <name val="Meiryo UI"/>
      <family val="3"/>
      <charset val="128"/>
    </font>
    <font>
      <sz val="10.5"/>
      <color theme="0" tint="-0.34998626667073579"/>
      <name val="Meiryo UI"/>
      <family val="2"/>
      <charset val="128"/>
    </font>
    <font>
      <sz val="10.5"/>
      <color theme="0" tint="-0.3499862666707357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3" fillId="2" borderId="0" xfId="0" applyFont="1" applyFill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143913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1676F3-27A3-48B1-A9C7-6441EFDFC945}"/>
            </a:ext>
          </a:extLst>
        </xdr:cNvPr>
        <xdr:cNvSpPr txBox="1"/>
      </xdr:nvSpPr>
      <xdr:spPr>
        <a:xfrm>
          <a:off x="172357" y="181429"/>
          <a:ext cx="9143913" cy="39241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200" b="1">
              <a:latin typeface="メイリオ" panose="020B0604030504040204" pitchFamily="50" charset="-128"/>
              <a:ea typeface="メイリオ" panose="020B0604030504040204" pitchFamily="50" charset="-128"/>
            </a:rPr>
            <a:t>移動支援サービスコード判別シート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 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kumimoji="1" lang="ja-JP" altLang="en-US" sz="1200" b="0">
              <a:latin typeface="メイリオ" panose="020B0604030504040204" pitchFamily="50" charset="-128"/>
              <a:ea typeface="メイリオ" panose="020B0604030504040204" pitchFamily="50" charset="-128"/>
            </a:rPr>
            <a:t>このシートでは、移動支援の開始時刻と終了時刻から、サービスコードを判別します。</a:t>
          </a:r>
          <a:r>
            <a:rPr kumimoji="1" lang="en-US" altLang="ja-JP" sz="1200" b="0"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endParaRPr kumimoji="1" lang="ja-JP" altLang="en-US" sz="1200" b="0"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oneCellAnchor>
  <xdr:twoCellAnchor editAs="oneCell">
    <xdr:from>
      <xdr:col>24</xdr:col>
      <xdr:colOff>163287</xdr:colOff>
      <xdr:row>17</xdr:row>
      <xdr:rowOff>18145</xdr:rowOff>
    </xdr:from>
    <xdr:to>
      <xdr:col>44</xdr:col>
      <xdr:colOff>157719</xdr:colOff>
      <xdr:row>36</xdr:row>
      <xdr:rowOff>163288</xdr:rowOff>
    </xdr:to>
    <xdr:grpSp>
      <xdr:nvGrpSpPr>
        <xdr:cNvPr id="86" name="グループ化 85">
          <a:extLst>
            <a:ext uri="{FF2B5EF4-FFF2-40B4-BE49-F238E27FC236}">
              <a16:creationId xmlns:a16="http://schemas.microsoft.com/office/drawing/2014/main" id="{7FEF6F28-AE1D-433B-A648-20F03F5419E1}"/>
            </a:ext>
          </a:extLst>
        </xdr:cNvPr>
        <xdr:cNvGrpSpPr/>
      </xdr:nvGrpSpPr>
      <xdr:grpSpPr>
        <a:xfrm>
          <a:off x="7819573" y="3102431"/>
          <a:ext cx="3441575" cy="3592286"/>
          <a:chOff x="7774213" y="662217"/>
          <a:chExt cx="3623003" cy="3592286"/>
        </a:xfrm>
      </xdr:grpSpPr>
      <xdr:sp macro="" textlink="">
        <xdr:nvSpPr>
          <xdr:cNvPr id="87" name="円 6">
            <a:extLst>
              <a:ext uri="{FF2B5EF4-FFF2-40B4-BE49-F238E27FC236}">
                <a16:creationId xmlns:a16="http://schemas.microsoft.com/office/drawing/2014/main" id="{10179F85-20A0-E776-8DB0-F5B605FBEE7F}"/>
              </a:ext>
            </a:extLst>
          </xdr:cNvPr>
          <xdr:cNvSpPr/>
        </xdr:nvSpPr>
        <xdr:spPr>
          <a:xfrm>
            <a:off x="8301113" y="1292676"/>
            <a:ext cx="2505983" cy="2449288"/>
          </a:xfrm>
          <a:prstGeom prst="pie">
            <a:avLst>
              <a:gd name="adj1" fmla="val 1815388"/>
              <a:gd name="adj2" fmla="val 10809869"/>
            </a:avLst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8" name="円 8">
            <a:extLst>
              <a:ext uri="{FF2B5EF4-FFF2-40B4-BE49-F238E27FC236}">
                <a16:creationId xmlns:a16="http://schemas.microsoft.com/office/drawing/2014/main" id="{01FDA065-335F-4B23-ABA6-A832FCBFD362}"/>
              </a:ext>
            </a:extLst>
          </xdr:cNvPr>
          <xdr:cNvSpPr/>
        </xdr:nvSpPr>
        <xdr:spPr>
          <a:xfrm>
            <a:off x="8287295" y="1295400"/>
            <a:ext cx="2537459" cy="2432230"/>
          </a:xfrm>
          <a:prstGeom prst="pie">
            <a:avLst>
              <a:gd name="adj1" fmla="val 21598959"/>
              <a:gd name="adj2" fmla="val 1815478"/>
            </a:avLst>
          </a:prstGeom>
          <a:solidFill>
            <a:srgbClr val="66CC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89" name="円 9">
            <a:extLst>
              <a:ext uri="{FF2B5EF4-FFF2-40B4-BE49-F238E27FC236}">
                <a16:creationId xmlns:a16="http://schemas.microsoft.com/office/drawing/2014/main" id="{23AFE0F4-56F4-603B-9A19-962C1F61D3F1}"/>
              </a:ext>
            </a:extLst>
          </xdr:cNvPr>
          <xdr:cNvSpPr/>
        </xdr:nvSpPr>
        <xdr:spPr>
          <a:xfrm>
            <a:off x="8289835" y="1277620"/>
            <a:ext cx="2533074" cy="2467669"/>
          </a:xfrm>
          <a:prstGeom prst="pie">
            <a:avLst>
              <a:gd name="adj1" fmla="val 10801118"/>
              <a:gd name="adj2" fmla="val 14391969"/>
            </a:avLst>
          </a:prstGeom>
          <a:solidFill>
            <a:srgbClr val="66CC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90" name="円 7">
            <a:extLst>
              <a:ext uri="{FF2B5EF4-FFF2-40B4-BE49-F238E27FC236}">
                <a16:creationId xmlns:a16="http://schemas.microsoft.com/office/drawing/2014/main" id="{200B7CE8-CD57-8788-26C1-9E3B148C1E9D}"/>
              </a:ext>
            </a:extLst>
          </xdr:cNvPr>
          <xdr:cNvSpPr/>
        </xdr:nvSpPr>
        <xdr:spPr>
          <a:xfrm>
            <a:off x="8290560" y="1271719"/>
            <a:ext cx="2534056" cy="2477890"/>
          </a:xfrm>
          <a:prstGeom prst="pie">
            <a:avLst>
              <a:gd name="adj1" fmla="val 14392369"/>
              <a:gd name="adj2" fmla="val 2577"/>
            </a:avLst>
          </a:prstGeom>
          <a:solidFill>
            <a:srgbClr val="0066FF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91" name="楕円 90">
            <a:extLst>
              <a:ext uri="{FF2B5EF4-FFF2-40B4-BE49-F238E27FC236}">
                <a16:creationId xmlns:a16="http://schemas.microsoft.com/office/drawing/2014/main" id="{7374EAD3-FD09-1516-90BD-889390296786}"/>
              </a:ext>
            </a:extLst>
          </xdr:cNvPr>
          <xdr:cNvSpPr/>
        </xdr:nvSpPr>
        <xdr:spPr>
          <a:xfrm>
            <a:off x="8289271" y="1270000"/>
            <a:ext cx="2532943" cy="2478718"/>
          </a:xfrm>
          <a:prstGeom prst="ellipse">
            <a:avLst/>
          </a:prstGeom>
          <a:noFill/>
          <a:ln w="6350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92" name="直線コネクタ 91">
            <a:extLst>
              <a:ext uri="{FF2B5EF4-FFF2-40B4-BE49-F238E27FC236}">
                <a16:creationId xmlns:a16="http://schemas.microsoft.com/office/drawing/2014/main" id="{EEE162CA-94E6-FF3F-F02A-22B189DFF55C}"/>
              </a:ext>
            </a:extLst>
          </xdr:cNvPr>
          <xdr:cNvCxnSpPr/>
        </xdr:nvCxnSpPr>
        <xdr:spPr>
          <a:xfrm>
            <a:off x="8287042" y="2507373"/>
            <a:ext cx="2540000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直線コネクタ 92">
            <a:extLst>
              <a:ext uri="{FF2B5EF4-FFF2-40B4-BE49-F238E27FC236}">
                <a16:creationId xmlns:a16="http://schemas.microsoft.com/office/drawing/2014/main" id="{02AD6053-7CE8-5031-585B-27E519F249CD}"/>
              </a:ext>
            </a:extLst>
          </xdr:cNvPr>
          <xdr:cNvCxnSpPr/>
        </xdr:nvCxnSpPr>
        <xdr:spPr>
          <a:xfrm>
            <a:off x="9552215" y="2504864"/>
            <a:ext cx="1092920" cy="637296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4" name="直線コネクタ 93">
            <a:extLst>
              <a:ext uri="{FF2B5EF4-FFF2-40B4-BE49-F238E27FC236}">
                <a16:creationId xmlns:a16="http://schemas.microsoft.com/office/drawing/2014/main" id="{19165288-70F1-F35E-1575-6FD6EA0308C4}"/>
              </a:ext>
            </a:extLst>
          </xdr:cNvPr>
          <xdr:cNvCxnSpPr/>
        </xdr:nvCxnSpPr>
        <xdr:spPr>
          <a:xfrm>
            <a:off x="8928636" y="1426575"/>
            <a:ext cx="625618" cy="1079118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5" name="テキスト ボックス 94">
            <a:extLst>
              <a:ext uri="{FF2B5EF4-FFF2-40B4-BE49-F238E27FC236}">
                <a16:creationId xmlns:a16="http://schemas.microsoft.com/office/drawing/2014/main" id="{234C7291-823A-976C-5475-DB12D1CE4131}"/>
              </a:ext>
            </a:extLst>
          </xdr:cNvPr>
          <xdr:cNvSpPr txBox="1"/>
        </xdr:nvSpPr>
        <xdr:spPr>
          <a:xfrm>
            <a:off x="9379252" y="823737"/>
            <a:ext cx="37176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0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96" name="テキスト ボックス 95">
            <a:extLst>
              <a:ext uri="{FF2B5EF4-FFF2-40B4-BE49-F238E27FC236}">
                <a16:creationId xmlns:a16="http://schemas.microsoft.com/office/drawing/2014/main" id="{F2810D44-16A0-6EBD-A4D7-4E8580D4A7D3}"/>
              </a:ext>
            </a:extLst>
          </xdr:cNvPr>
          <xdr:cNvSpPr txBox="1"/>
        </xdr:nvSpPr>
        <xdr:spPr>
          <a:xfrm>
            <a:off x="9288134" y="953004"/>
            <a:ext cx="544893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(24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cxnSp macro="">
        <xdr:nvCxnSpPr>
          <xdr:cNvPr id="97" name="直線コネクタ 96">
            <a:extLst>
              <a:ext uri="{FF2B5EF4-FFF2-40B4-BE49-F238E27FC236}">
                <a16:creationId xmlns:a16="http://schemas.microsoft.com/office/drawing/2014/main" id="{7D68A982-71F7-049C-EBB9-8E908972FE37}"/>
              </a:ext>
            </a:extLst>
          </xdr:cNvPr>
          <xdr:cNvCxnSpPr/>
        </xdr:nvCxnSpPr>
        <xdr:spPr>
          <a:xfrm>
            <a:off x="9554331" y="1195109"/>
            <a:ext cx="0" cy="14781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8" name="直線コネクタ 97">
            <a:extLst>
              <a:ext uri="{FF2B5EF4-FFF2-40B4-BE49-F238E27FC236}">
                <a16:creationId xmlns:a16="http://schemas.microsoft.com/office/drawing/2014/main" id="{5A29327D-FEA4-2A28-B3AF-F039F6A2F96F}"/>
              </a:ext>
            </a:extLst>
          </xdr:cNvPr>
          <xdr:cNvCxnSpPr/>
        </xdr:nvCxnSpPr>
        <xdr:spPr>
          <a:xfrm flipH="1">
            <a:off x="8206619" y="2502202"/>
            <a:ext cx="147003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9" name="直線コネクタ 98">
            <a:extLst>
              <a:ext uri="{FF2B5EF4-FFF2-40B4-BE49-F238E27FC236}">
                <a16:creationId xmlns:a16="http://schemas.microsoft.com/office/drawing/2014/main" id="{59650792-9107-3AAE-54AF-4D4FF2894068}"/>
              </a:ext>
            </a:extLst>
          </xdr:cNvPr>
          <xdr:cNvCxnSpPr/>
        </xdr:nvCxnSpPr>
        <xdr:spPr>
          <a:xfrm>
            <a:off x="9544657" y="3673931"/>
            <a:ext cx="0" cy="147812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0" name="直線コネクタ 99">
            <a:extLst>
              <a:ext uri="{FF2B5EF4-FFF2-40B4-BE49-F238E27FC236}">
                <a16:creationId xmlns:a16="http://schemas.microsoft.com/office/drawing/2014/main" id="{FC3A218B-B3ED-BD31-1272-4B7DB3F7F5AA}"/>
              </a:ext>
            </a:extLst>
          </xdr:cNvPr>
          <xdr:cNvCxnSpPr/>
        </xdr:nvCxnSpPr>
        <xdr:spPr>
          <a:xfrm flipH="1">
            <a:off x="10746619" y="2502202"/>
            <a:ext cx="147003" cy="0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1" name="テキスト ボックス 100">
            <a:extLst>
              <a:ext uri="{FF2B5EF4-FFF2-40B4-BE49-F238E27FC236}">
                <a16:creationId xmlns:a16="http://schemas.microsoft.com/office/drawing/2014/main" id="{41FF203F-ADA3-2ED3-7BCF-FBA41CC6F753}"/>
              </a:ext>
            </a:extLst>
          </xdr:cNvPr>
          <xdr:cNvSpPr txBox="1"/>
        </xdr:nvSpPr>
        <xdr:spPr>
          <a:xfrm>
            <a:off x="7832424" y="2351012"/>
            <a:ext cx="44345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18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102" name="テキスト ボックス 101">
            <a:extLst>
              <a:ext uri="{FF2B5EF4-FFF2-40B4-BE49-F238E27FC236}">
                <a16:creationId xmlns:a16="http://schemas.microsoft.com/office/drawing/2014/main" id="{3DAAE5F4-2E8B-AEAB-A90D-7EC3948B8E27}"/>
              </a:ext>
            </a:extLst>
          </xdr:cNvPr>
          <xdr:cNvSpPr txBox="1"/>
        </xdr:nvSpPr>
        <xdr:spPr>
          <a:xfrm>
            <a:off x="10841113" y="2351011"/>
            <a:ext cx="37176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6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41E7C302-6F77-90CC-A796-0F05D78FBA62}"/>
              </a:ext>
            </a:extLst>
          </xdr:cNvPr>
          <xdr:cNvSpPr txBox="1"/>
        </xdr:nvSpPr>
        <xdr:spPr>
          <a:xfrm>
            <a:off x="9351886" y="3772201"/>
            <a:ext cx="44345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12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104" name="テキスト ボックス 103">
            <a:extLst>
              <a:ext uri="{FF2B5EF4-FFF2-40B4-BE49-F238E27FC236}">
                <a16:creationId xmlns:a16="http://schemas.microsoft.com/office/drawing/2014/main" id="{B28208B6-9C70-3231-799C-0B5527CBAA24}"/>
              </a:ext>
            </a:extLst>
          </xdr:cNvPr>
          <xdr:cNvSpPr txBox="1"/>
        </xdr:nvSpPr>
        <xdr:spPr>
          <a:xfrm>
            <a:off x="8641291" y="1183064"/>
            <a:ext cx="44345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22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105" name="テキスト ボックス 104">
            <a:extLst>
              <a:ext uri="{FF2B5EF4-FFF2-40B4-BE49-F238E27FC236}">
                <a16:creationId xmlns:a16="http://schemas.microsoft.com/office/drawing/2014/main" id="{7BF45B3F-0191-0EE8-7C42-BCA3AB751CF6}"/>
              </a:ext>
            </a:extLst>
          </xdr:cNvPr>
          <xdr:cNvSpPr txBox="1"/>
        </xdr:nvSpPr>
        <xdr:spPr>
          <a:xfrm>
            <a:off x="10629447" y="3084286"/>
            <a:ext cx="37176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8</a:t>
            </a:r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時</a:t>
            </a:r>
          </a:p>
        </xdr:txBody>
      </xdr:sp>
      <xdr:sp macro="" textlink="">
        <xdr:nvSpPr>
          <xdr:cNvPr id="106" name="テキスト ボックス 105">
            <a:extLst>
              <a:ext uri="{FF2B5EF4-FFF2-40B4-BE49-F238E27FC236}">
                <a16:creationId xmlns:a16="http://schemas.microsoft.com/office/drawing/2014/main" id="{22B25257-6236-0F02-8C73-CA819C8887D3}"/>
              </a:ext>
            </a:extLst>
          </xdr:cNvPr>
          <xdr:cNvSpPr txBox="1"/>
        </xdr:nvSpPr>
        <xdr:spPr>
          <a:xfrm>
            <a:off x="8592155" y="1836965"/>
            <a:ext cx="41549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夜間</a:t>
            </a:r>
          </a:p>
        </xdr:txBody>
      </xdr:sp>
      <xdr:sp macro="" textlink="">
        <xdr:nvSpPr>
          <xdr:cNvPr id="107" name="テキスト ボックス 106">
            <a:extLst>
              <a:ext uri="{FF2B5EF4-FFF2-40B4-BE49-F238E27FC236}">
                <a16:creationId xmlns:a16="http://schemas.microsoft.com/office/drawing/2014/main" id="{F7913A4B-6911-4D6F-6862-F730FC79E9EE}"/>
              </a:ext>
            </a:extLst>
          </xdr:cNvPr>
          <xdr:cNvSpPr txBox="1"/>
        </xdr:nvSpPr>
        <xdr:spPr>
          <a:xfrm>
            <a:off x="10274147" y="2498423"/>
            <a:ext cx="41549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早朝</a:t>
            </a:r>
          </a:p>
        </xdr:txBody>
      </xdr:sp>
      <xdr:sp macro="" textlink="">
        <xdr:nvSpPr>
          <xdr:cNvPr id="108" name="テキスト ボックス 107">
            <a:extLst>
              <a:ext uri="{FF2B5EF4-FFF2-40B4-BE49-F238E27FC236}">
                <a16:creationId xmlns:a16="http://schemas.microsoft.com/office/drawing/2014/main" id="{E6A5F6A7-2150-F7D2-F0E8-4189A81F376C}"/>
              </a:ext>
            </a:extLst>
          </xdr:cNvPr>
          <xdr:cNvSpPr txBox="1"/>
        </xdr:nvSpPr>
        <xdr:spPr>
          <a:xfrm>
            <a:off x="8501440" y="1961697"/>
            <a:ext cx="656846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(×1.25)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09" name="テキスト ボックス 108">
            <a:extLst>
              <a:ext uri="{FF2B5EF4-FFF2-40B4-BE49-F238E27FC236}">
                <a16:creationId xmlns:a16="http://schemas.microsoft.com/office/drawing/2014/main" id="{16D35B48-50ED-6C15-2650-8681F650ACB5}"/>
              </a:ext>
            </a:extLst>
          </xdr:cNvPr>
          <xdr:cNvSpPr txBox="1"/>
        </xdr:nvSpPr>
        <xdr:spPr>
          <a:xfrm>
            <a:off x="10168315" y="2634495"/>
            <a:ext cx="656846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(×1.25)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0" name="テキスト ボックス 109">
            <a:extLst>
              <a:ext uri="{FF2B5EF4-FFF2-40B4-BE49-F238E27FC236}">
                <a16:creationId xmlns:a16="http://schemas.microsoft.com/office/drawing/2014/main" id="{5BC1427F-46F4-D4DC-7084-890B36C512A0}"/>
              </a:ext>
            </a:extLst>
          </xdr:cNvPr>
          <xdr:cNvSpPr txBox="1"/>
        </xdr:nvSpPr>
        <xdr:spPr>
          <a:xfrm>
            <a:off x="9676948" y="1836962"/>
            <a:ext cx="562526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(×1.5)</a:t>
            </a:r>
            <a:endParaRPr kumimoji="1" lang="ja-JP" altLang="en-US" sz="9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1" name="テキスト ボックス 110">
            <a:extLst>
              <a:ext uri="{FF2B5EF4-FFF2-40B4-BE49-F238E27FC236}">
                <a16:creationId xmlns:a16="http://schemas.microsoft.com/office/drawing/2014/main" id="{004E2F16-75BB-C259-F3A7-126853C6D64B}"/>
              </a:ext>
            </a:extLst>
          </xdr:cNvPr>
          <xdr:cNvSpPr txBox="1"/>
        </xdr:nvSpPr>
        <xdr:spPr>
          <a:xfrm>
            <a:off x="9744985" y="1697112"/>
            <a:ext cx="41549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深夜</a:t>
            </a:r>
          </a:p>
        </xdr:txBody>
      </xdr:sp>
      <xdr:sp macro="" textlink="">
        <xdr:nvSpPr>
          <xdr:cNvPr id="112" name="テキスト ボックス 111">
            <a:extLst>
              <a:ext uri="{FF2B5EF4-FFF2-40B4-BE49-F238E27FC236}">
                <a16:creationId xmlns:a16="http://schemas.microsoft.com/office/drawing/2014/main" id="{666CBF74-4735-4836-360A-6EF7744A4BC1}"/>
              </a:ext>
            </a:extLst>
          </xdr:cNvPr>
          <xdr:cNvSpPr txBox="1"/>
        </xdr:nvSpPr>
        <xdr:spPr>
          <a:xfrm>
            <a:off x="8955012" y="3020031"/>
            <a:ext cx="562526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latin typeface="Meiryo UI" panose="020B0604030504040204" pitchFamily="50" charset="-128"/>
                <a:ea typeface="Meiryo UI" panose="020B0604030504040204" pitchFamily="50" charset="-128"/>
              </a:rPr>
              <a:t>(×1.0)</a:t>
            </a:r>
            <a:endPara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13" name="テキスト ボックス 112">
            <a:extLst>
              <a:ext uri="{FF2B5EF4-FFF2-40B4-BE49-F238E27FC236}">
                <a16:creationId xmlns:a16="http://schemas.microsoft.com/office/drawing/2014/main" id="{7B8A762D-A7BE-EB19-B57C-D3E8255B0F78}"/>
              </a:ext>
            </a:extLst>
          </xdr:cNvPr>
          <xdr:cNvSpPr txBox="1"/>
        </xdr:nvSpPr>
        <xdr:spPr>
          <a:xfrm>
            <a:off x="9023048" y="2895298"/>
            <a:ext cx="415498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900">
                <a:latin typeface="Meiryo UI" panose="020B0604030504040204" pitchFamily="50" charset="-128"/>
                <a:ea typeface="Meiryo UI" panose="020B0604030504040204" pitchFamily="50" charset="-128"/>
              </a:rPr>
              <a:t>日中</a:t>
            </a:r>
          </a:p>
        </xdr:txBody>
      </xdr:sp>
      <xdr:sp macro="" textlink="">
        <xdr:nvSpPr>
          <xdr:cNvPr id="114" name="円弧 113">
            <a:extLst>
              <a:ext uri="{FF2B5EF4-FFF2-40B4-BE49-F238E27FC236}">
                <a16:creationId xmlns:a16="http://schemas.microsoft.com/office/drawing/2014/main" id="{E40FD499-9C0C-12C2-1628-1B8B97A1F9D8}"/>
              </a:ext>
            </a:extLst>
          </xdr:cNvPr>
          <xdr:cNvSpPr/>
        </xdr:nvSpPr>
        <xdr:spPr>
          <a:xfrm>
            <a:off x="8255756" y="1179284"/>
            <a:ext cx="2649613" cy="2554701"/>
          </a:xfrm>
          <a:prstGeom prst="arc">
            <a:avLst>
              <a:gd name="adj1" fmla="val 14540056"/>
              <a:gd name="adj2" fmla="val 21572985"/>
            </a:avLst>
          </a:prstGeom>
          <a:ln w="12700">
            <a:solidFill>
              <a:srgbClr val="FF0000"/>
            </a:solidFill>
            <a:prstDash val="sys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5" name="円弧 114">
            <a:extLst>
              <a:ext uri="{FF2B5EF4-FFF2-40B4-BE49-F238E27FC236}">
                <a16:creationId xmlns:a16="http://schemas.microsoft.com/office/drawing/2014/main" id="{9A871054-2498-3975-603E-2475CF7E6DC8}"/>
              </a:ext>
            </a:extLst>
          </xdr:cNvPr>
          <xdr:cNvSpPr/>
        </xdr:nvSpPr>
        <xdr:spPr>
          <a:xfrm>
            <a:off x="8289775" y="1043212"/>
            <a:ext cx="2645834" cy="2763007"/>
          </a:xfrm>
          <a:prstGeom prst="arc">
            <a:avLst>
              <a:gd name="adj1" fmla="val 325062"/>
              <a:gd name="adj2" fmla="val 2089133"/>
            </a:avLst>
          </a:prstGeom>
          <a:ln w="12700">
            <a:solidFill>
              <a:srgbClr val="FF0000"/>
            </a:solidFill>
            <a:prstDash val="sys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6" name="円弧 115">
            <a:extLst>
              <a:ext uri="{FF2B5EF4-FFF2-40B4-BE49-F238E27FC236}">
                <a16:creationId xmlns:a16="http://schemas.microsoft.com/office/drawing/2014/main" id="{32F24E1E-C1A8-D39D-F283-DFBFAE643C77}"/>
              </a:ext>
            </a:extLst>
          </xdr:cNvPr>
          <xdr:cNvSpPr/>
        </xdr:nvSpPr>
        <xdr:spPr>
          <a:xfrm>
            <a:off x="8191500" y="1360715"/>
            <a:ext cx="2687407" cy="2487083"/>
          </a:xfrm>
          <a:prstGeom prst="arc">
            <a:avLst>
              <a:gd name="adj1" fmla="val 1716836"/>
              <a:gd name="adj2" fmla="val 10916528"/>
            </a:avLst>
          </a:prstGeom>
          <a:ln w="12700">
            <a:solidFill>
              <a:srgbClr val="FF0000"/>
            </a:solidFill>
            <a:prstDash val="sys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7" name="円弧 116">
            <a:extLst>
              <a:ext uri="{FF2B5EF4-FFF2-40B4-BE49-F238E27FC236}">
                <a16:creationId xmlns:a16="http://schemas.microsoft.com/office/drawing/2014/main" id="{368891FD-0CDF-F2F9-C71A-19A2CBA20EA6}"/>
              </a:ext>
            </a:extLst>
          </xdr:cNvPr>
          <xdr:cNvSpPr/>
        </xdr:nvSpPr>
        <xdr:spPr>
          <a:xfrm>
            <a:off x="8187722" y="1194404"/>
            <a:ext cx="2649613" cy="2554701"/>
          </a:xfrm>
          <a:prstGeom prst="arc">
            <a:avLst>
              <a:gd name="adj1" fmla="val 10960312"/>
              <a:gd name="adj2" fmla="val 14177036"/>
            </a:avLst>
          </a:prstGeom>
          <a:ln w="12700">
            <a:solidFill>
              <a:srgbClr val="FF0000"/>
            </a:solidFill>
            <a:prstDash val="sysDash"/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8" name="テキスト ボックス 117">
            <a:extLst>
              <a:ext uri="{FF2B5EF4-FFF2-40B4-BE49-F238E27FC236}">
                <a16:creationId xmlns:a16="http://schemas.microsoft.com/office/drawing/2014/main" id="{C1D9AD5C-F491-CD4D-F35F-022709A89343}"/>
              </a:ext>
            </a:extLst>
          </xdr:cNvPr>
          <xdr:cNvSpPr txBox="1"/>
        </xdr:nvSpPr>
        <xdr:spPr>
          <a:xfrm>
            <a:off x="10451798" y="1251101"/>
            <a:ext cx="48718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8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時間</a:t>
            </a:r>
          </a:p>
        </xdr:txBody>
      </xdr:sp>
      <xdr:sp macro="" textlink="">
        <xdr:nvSpPr>
          <xdr:cNvPr id="119" name="テキスト ボックス 118">
            <a:extLst>
              <a:ext uri="{FF2B5EF4-FFF2-40B4-BE49-F238E27FC236}">
                <a16:creationId xmlns:a16="http://schemas.microsoft.com/office/drawing/2014/main" id="{991C09F3-C163-F57C-8C07-C74E69E9FA45}"/>
              </a:ext>
            </a:extLst>
          </xdr:cNvPr>
          <xdr:cNvSpPr txBox="1"/>
        </xdr:nvSpPr>
        <xdr:spPr>
          <a:xfrm>
            <a:off x="10516054" y="1409851"/>
            <a:ext cx="616579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(480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分</a:t>
            </a:r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0" name="テキスト ボックス 119">
            <a:extLst>
              <a:ext uri="{FF2B5EF4-FFF2-40B4-BE49-F238E27FC236}">
                <a16:creationId xmlns:a16="http://schemas.microsoft.com/office/drawing/2014/main" id="{47083DCD-93F4-A2C0-7685-DC510081E382}"/>
              </a:ext>
            </a:extLst>
          </xdr:cNvPr>
          <xdr:cNvSpPr txBox="1"/>
        </xdr:nvSpPr>
        <xdr:spPr>
          <a:xfrm>
            <a:off x="10825993" y="2664733"/>
            <a:ext cx="48718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時間</a:t>
            </a:r>
          </a:p>
        </xdr:txBody>
      </xdr:sp>
      <xdr:sp macro="" textlink="">
        <xdr:nvSpPr>
          <xdr:cNvPr id="121" name="テキスト ボックス 120">
            <a:extLst>
              <a:ext uri="{FF2B5EF4-FFF2-40B4-BE49-F238E27FC236}">
                <a16:creationId xmlns:a16="http://schemas.microsoft.com/office/drawing/2014/main" id="{58272EB6-3E4D-45D8-589E-A8DB03524FE3}"/>
              </a:ext>
            </a:extLst>
          </xdr:cNvPr>
          <xdr:cNvSpPr txBox="1"/>
        </xdr:nvSpPr>
        <xdr:spPr>
          <a:xfrm>
            <a:off x="10780637" y="2827262"/>
            <a:ext cx="616579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(120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分</a:t>
            </a:r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2" name="テキスト ボックス 121">
            <a:extLst>
              <a:ext uri="{FF2B5EF4-FFF2-40B4-BE49-F238E27FC236}">
                <a16:creationId xmlns:a16="http://schemas.microsoft.com/office/drawing/2014/main" id="{DDAF7D64-15CC-B388-11E7-E2458FA730BE}"/>
              </a:ext>
            </a:extLst>
          </xdr:cNvPr>
          <xdr:cNvSpPr txBox="1"/>
        </xdr:nvSpPr>
        <xdr:spPr>
          <a:xfrm>
            <a:off x="8115905" y="3428243"/>
            <a:ext cx="558871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10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時間</a:t>
            </a:r>
          </a:p>
        </xdr:txBody>
      </xdr:sp>
      <xdr:sp macro="" textlink="">
        <xdr:nvSpPr>
          <xdr:cNvPr id="123" name="テキスト ボックス 122">
            <a:extLst>
              <a:ext uri="{FF2B5EF4-FFF2-40B4-BE49-F238E27FC236}">
                <a16:creationId xmlns:a16="http://schemas.microsoft.com/office/drawing/2014/main" id="{C20213A8-36C4-20CD-2962-3BC41CFB1077}"/>
              </a:ext>
            </a:extLst>
          </xdr:cNvPr>
          <xdr:cNvSpPr txBox="1"/>
        </xdr:nvSpPr>
        <xdr:spPr>
          <a:xfrm>
            <a:off x="8142363" y="3575655"/>
            <a:ext cx="616579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(600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分</a:t>
            </a:r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4" name="テキスト ボックス 123">
            <a:extLst>
              <a:ext uri="{FF2B5EF4-FFF2-40B4-BE49-F238E27FC236}">
                <a16:creationId xmlns:a16="http://schemas.microsoft.com/office/drawing/2014/main" id="{18FA38CD-EB67-5EED-D575-153A805FFFB8}"/>
              </a:ext>
            </a:extLst>
          </xdr:cNvPr>
          <xdr:cNvSpPr txBox="1"/>
        </xdr:nvSpPr>
        <xdr:spPr>
          <a:xfrm>
            <a:off x="8010072" y="1443868"/>
            <a:ext cx="487185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4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時間</a:t>
            </a:r>
          </a:p>
        </xdr:txBody>
      </xdr:sp>
      <xdr:sp macro="" textlink="">
        <xdr:nvSpPr>
          <xdr:cNvPr id="125" name="テキスト ボックス 124">
            <a:extLst>
              <a:ext uri="{FF2B5EF4-FFF2-40B4-BE49-F238E27FC236}">
                <a16:creationId xmlns:a16="http://schemas.microsoft.com/office/drawing/2014/main" id="{115505A9-2BCE-FBE7-F1E3-5BB3775772BB}"/>
              </a:ext>
            </a:extLst>
          </xdr:cNvPr>
          <xdr:cNvSpPr txBox="1"/>
        </xdr:nvSpPr>
        <xdr:spPr>
          <a:xfrm>
            <a:off x="7832424" y="1591281"/>
            <a:ext cx="616579" cy="2828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(240</a:t>
            </a:r>
            <a:r>
              <a:rPr kumimoji="1" lang="ja-JP" altLang="en-US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分</a:t>
            </a:r>
            <a:r>
              <a:rPr kumimoji="1" lang="en-US" altLang="ja-JP" sz="900">
                <a:solidFill>
                  <a:srgbClr val="FF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)</a:t>
            </a:r>
            <a:endParaRPr kumimoji="1" lang="ja-JP" altLang="en-US" sz="9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126" name="正方形/長方形 125">
            <a:extLst>
              <a:ext uri="{FF2B5EF4-FFF2-40B4-BE49-F238E27FC236}">
                <a16:creationId xmlns:a16="http://schemas.microsoft.com/office/drawing/2014/main" id="{9064B41C-7A56-AC81-39FE-E98E6E63B75F}"/>
              </a:ext>
            </a:extLst>
          </xdr:cNvPr>
          <xdr:cNvSpPr/>
        </xdr:nvSpPr>
        <xdr:spPr>
          <a:xfrm>
            <a:off x="7774213" y="662217"/>
            <a:ext cx="3585936" cy="3592286"/>
          </a:xfrm>
          <a:prstGeom prst="rect">
            <a:avLst/>
          </a:prstGeom>
          <a:noFill/>
          <a:ln w="6350"/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31</xdr:col>
      <xdr:colOff>-1</xdr:colOff>
      <xdr:row>4</xdr:row>
      <xdr:rowOff>72571</xdr:rowOff>
    </xdr:from>
    <xdr:ext cx="2215415" cy="31463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AB128CB-0423-445C-BFD7-3B46913C41D2}"/>
            </a:ext>
          </a:extLst>
        </xdr:cNvPr>
        <xdr:cNvSpPr txBox="1"/>
      </xdr:nvSpPr>
      <xdr:spPr>
        <a:xfrm>
          <a:off x="8862785" y="798285"/>
          <a:ext cx="2215415" cy="314638"/>
        </a:xfrm>
        <a:prstGeom prst="rect">
          <a:avLst/>
        </a:prstGeom>
        <a:solidFill>
          <a:schemeClr val="bg1"/>
        </a:solidFill>
        <a:ln w="6350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5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ピンク色のセルにのみ入力してください。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27141-6765-4A08-9EE5-97100C6CDBCD}">
  <sheetPr codeName="Sheet3">
    <pageSetUpPr fitToPage="1"/>
  </sheetPr>
  <dimension ref="B5:X38"/>
  <sheetViews>
    <sheetView tabSelected="1" view="pageBreakPreview" zoomScale="70" zoomScaleNormal="100" zoomScaleSheetLayoutView="70" workbookViewId="0">
      <selection activeCell="M35" sqref="M35"/>
    </sheetView>
  </sheetViews>
  <sheetFormatPr defaultColWidth="2.07421875" defaultRowHeight="14" x14ac:dyDescent="0.3"/>
  <cols>
    <col min="3" max="3" width="4.4609375" customWidth="1"/>
    <col min="4" max="4" width="3.23046875" customWidth="1"/>
    <col min="5" max="5" width="4.4609375" bestFit="1" customWidth="1"/>
    <col min="6" max="6" width="3.23046875" bestFit="1" customWidth="1"/>
    <col min="9" max="9" width="3.53515625" bestFit="1" customWidth="1"/>
    <col min="10" max="10" width="5.23046875" bestFit="1" customWidth="1"/>
    <col min="11" max="11" width="5.07421875" customWidth="1"/>
    <col min="13" max="13" width="12.4609375" bestFit="1" customWidth="1"/>
    <col min="14" max="14" width="3.23046875" customWidth="1"/>
    <col min="15" max="15" width="4.4609375" bestFit="1" customWidth="1"/>
    <col min="16" max="16" width="3.23046875" bestFit="1" customWidth="1"/>
    <col min="19" max="19" width="3.53515625" bestFit="1" customWidth="1"/>
    <col min="20" max="20" width="4.69140625" bestFit="1" customWidth="1"/>
    <col min="21" max="21" width="5.07421875" bestFit="1" customWidth="1"/>
    <col min="22" max="22" width="3.53515625" bestFit="1" customWidth="1"/>
    <col min="23" max="23" width="5.23046875" bestFit="1" customWidth="1"/>
    <col min="24" max="24" width="3.53515625" bestFit="1" customWidth="1"/>
    <col min="39" max="39" width="2.07421875" customWidth="1"/>
  </cols>
  <sheetData>
    <row r="5" spans="2:24" x14ac:dyDescent="0.3">
      <c r="B5" s="1" t="s">
        <v>22</v>
      </c>
    </row>
    <row r="6" spans="2:24" x14ac:dyDescent="0.3">
      <c r="C6" s="2" t="s">
        <v>0</v>
      </c>
      <c r="D6" s="3">
        <v>16</v>
      </c>
      <c r="E6" s="4" t="s">
        <v>1</v>
      </c>
      <c r="F6" s="3">
        <v>30</v>
      </c>
      <c r="I6" s="5" t="s">
        <v>2</v>
      </c>
      <c r="J6" s="6">
        <f>D6*60+F6</f>
        <v>990</v>
      </c>
      <c r="K6" s="6" t="s">
        <v>3</v>
      </c>
      <c r="L6" t="s">
        <v>4</v>
      </c>
      <c r="M6" t="str">
        <f>IF(OR(AND(0&lt;=J6,J6&lt;=359),AND(1320&lt;=J6,J6&lt;=1439)),"深夜",IF(AND(360&lt;=J6,J6&lt;=479),"早朝",IF(AND(480&lt;=J6,J6&lt;=1079),"日中",IF(AND(1080&lt;=J6,J6&lt;=1319),"夜間","？"))))</f>
        <v>日中</v>
      </c>
    </row>
    <row r="8" spans="2:24" x14ac:dyDescent="0.3">
      <c r="C8" s="2" t="s">
        <v>5</v>
      </c>
      <c r="D8" s="3">
        <v>19</v>
      </c>
      <c r="E8" s="4" t="s">
        <v>1</v>
      </c>
      <c r="F8" s="3">
        <v>0</v>
      </c>
      <c r="I8" s="7" t="s">
        <v>2</v>
      </c>
      <c r="J8" s="6">
        <f>D8*60+F8</f>
        <v>1140</v>
      </c>
      <c r="K8" s="6" t="s">
        <v>3</v>
      </c>
      <c r="L8" t="s">
        <v>4</v>
      </c>
      <c r="M8" t="str">
        <f>IF(AND(1&lt;=J9,J9&lt;=360),"深夜",IF(AND(361&lt;=J9,J9&lt;=480),"早朝",IF(AND(481&lt;=J9,J9&lt;=1080),"日中",IF(AND(1081&lt;=J9,J9&lt;=1320),"夜間",IF(AND(1321&lt;=J9,J9&lt;=1440),"深夜",IF(AND(1441&lt;=J9,J9&lt;=1800),"翌日深夜",IF(AND(1801&lt;=J9,J9&lt;=1920),"翌日早朝",IF(AND(1921&lt;=J9,J9&lt;=2520),"翌日日中",IF(AND(2521&lt;=J9,J9&lt;=2760),"翌日夜間",IF(AND(2761&lt;=J9,J9&lt;=2879),"翌日深夜","？"))))))))))</f>
        <v>夜間</v>
      </c>
    </row>
    <row r="9" spans="2:24" x14ac:dyDescent="0.3">
      <c r="C9" s="2" t="s">
        <v>6</v>
      </c>
      <c r="D9">
        <f>IF(J8&lt;=J6,D8+24,D8)</f>
        <v>19</v>
      </c>
      <c r="E9" s="4" t="s">
        <v>1</v>
      </c>
      <c r="F9">
        <f>F8</f>
        <v>0</v>
      </c>
      <c r="G9" t="s">
        <v>7</v>
      </c>
      <c r="I9" s="7" t="s">
        <v>2</v>
      </c>
      <c r="J9" s="8">
        <f>D9*60+F9</f>
        <v>1140</v>
      </c>
      <c r="K9" s="6" t="s">
        <v>3</v>
      </c>
    </row>
    <row r="12" spans="2:24" x14ac:dyDescent="0.3">
      <c r="B12" s="1" t="s">
        <v>8</v>
      </c>
    </row>
    <row r="13" spans="2:24" x14ac:dyDescent="0.3">
      <c r="C13" s="2"/>
      <c r="D13" s="9">
        <f>ROUNDDOWN(J13/60,0)</f>
        <v>2</v>
      </c>
      <c r="E13" s="4" t="s">
        <v>9</v>
      </c>
      <c r="F13" s="9">
        <f>J13-D13*60</f>
        <v>30</v>
      </c>
      <c r="G13" t="s">
        <v>10</v>
      </c>
      <c r="I13" s="7" t="s">
        <v>2</v>
      </c>
      <c r="J13" s="8">
        <f>J9-J6</f>
        <v>150</v>
      </c>
      <c r="K13" s="6" t="s">
        <v>3</v>
      </c>
      <c r="L13" s="10" t="s">
        <v>11</v>
      </c>
      <c r="M13" s="2"/>
    </row>
    <row r="14" spans="2:24" x14ac:dyDescent="0.3">
      <c r="C14" t="s">
        <v>12</v>
      </c>
      <c r="D14" s="9"/>
      <c r="E14" s="4"/>
      <c r="F14" s="9"/>
      <c r="I14" s="7"/>
      <c r="J14" s="8"/>
      <c r="K14" s="6"/>
      <c r="M14" s="2"/>
      <c r="O14" s="4"/>
      <c r="S14" s="2"/>
      <c r="T14" s="11"/>
      <c r="V14" s="5"/>
      <c r="W14" s="8"/>
      <c r="X14" s="6"/>
    </row>
    <row r="15" spans="2:24" x14ac:dyDescent="0.3">
      <c r="D15">
        <f>IF(45&lt;=F13,D13+1,D13)</f>
        <v>2</v>
      </c>
      <c r="E15" s="4" t="s">
        <v>9</v>
      </c>
      <c r="F15">
        <f>IF(AND(15&lt;=F13,F13&lt;=44),30,0)</f>
        <v>30</v>
      </c>
      <c r="G15" t="s">
        <v>10</v>
      </c>
      <c r="I15" s="2" t="s">
        <v>13</v>
      </c>
      <c r="J15" s="11">
        <f>D15+F15/60</f>
        <v>2.5</v>
      </c>
      <c r="K15" t="s">
        <v>14</v>
      </c>
      <c r="L15" s="10" t="s">
        <v>15</v>
      </c>
      <c r="O15" s="4"/>
      <c r="S15" s="2"/>
      <c r="T15" s="11"/>
      <c r="V15" s="5"/>
      <c r="W15" s="8"/>
      <c r="X15" s="6"/>
    </row>
    <row r="16" spans="2:24" x14ac:dyDescent="0.3">
      <c r="D16" s="9"/>
      <c r="E16" s="4"/>
      <c r="F16" s="9"/>
      <c r="I16" s="5" t="s">
        <v>2</v>
      </c>
      <c r="J16" s="8">
        <f>J15*60</f>
        <v>150</v>
      </c>
      <c r="K16" s="6" t="s">
        <v>3</v>
      </c>
      <c r="M16" s="2"/>
      <c r="O16" s="4"/>
      <c r="S16" s="2"/>
      <c r="T16" s="11"/>
      <c r="V16" s="5"/>
      <c r="W16" s="8"/>
      <c r="X16" s="6"/>
    </row>
    <row r="17" spans="2:24" x14ac:dyDescent="0.3">
      <c r="C17" t="s">
        <v>16</v>
      </c>
      <c r="D17" s="9"/>
      <c r="E17" s="4"/>
      <c r="F17" s="9"/>
      <c r="I17" s="7"/>
      <c r="J17" s="8"/>
      <c r="K17" s="6"/>
      <c r="M17" s="2"/>
      <c r="O17" s="4"/>
      <c r="S17" s="2"/>
      <c r="T17" s="11"/>
      <c r="V17" s="5"/>
      <c r="W17" s="8"/>
      <c r="X17" s="6"/>
    </row>
    <row r="18" spans="2:24" x14ac:dyDescent="0.3">
      <c r="C18" t="s">
        <v>17</v>
      </c>
      <c r="D18" s="9"/>
      <c r="E18" s="4"/>
      <c r="F18" s="9"/>
      <c r="I18" s="7"/>
      <c r="J18" s="8"/>
      <c r="K18" s="6"/>
      <c r="M18" s="2"/>
      <c r="O18" s="4"/>
      <c r="S18" s="2"/>
      <c r="T18" s="11"/>
      <c r="V18" s="5"/>
      <c r="W18" s="8"/>
      <c r="X18" s="6"/>
    </row>
    <row r="19" spans="2:24" x14ac:dyDescent="0.3">
      <c r="D19" s="9"/>
      <c r="E19" s="4"/>
      <c r="F19" s="9"/>
      <c r="I19" s="7"/>
      <c r="J19" s="8"/>
      <c r="K19" s="6"/>
      <c r="M19" s="2"/>
      <c r="O19" s="4"/>
      <c r="S19" s="2"/>
      <c r="T19" s="11"/>
      <c r="V19" s="5"/>
      <c r="W19" s="8"/>
      <c r="X19" s="6"/>
    </row>
    <row r="20" spans="2:24" x14ac:dyDescent="0.3">
      <c r="D20" s="9"/>
      <c r="E20" s="4"/>
      <c r="F20" s="9"/>
      <c r="I20" s="7"/>
      <c r="J20" s="8"/>
      <c r="K20" s="6"/>
      <c r="M20" s="2"/>
      <c r="O20" s="4"/>
      <c r="S20" s="2"/>
      <c r="T20" s="11"/>
      <c r="V20" s="5"/>
      <c r="W20" s="8"/>
      <c r="X20" s="6"/>
    </row>
    <row r="21" spans="2:24" x14ac:dyDescent="0.3">
      <c r="B21" s="1" t="s">
        <v>18</v>
      </c>
      <c r="D21" s="9"/>
      <c r="E21" s="4"/>
      <c r="F21" s="9"/>
      <c r="I21" s="7"/>
      <c r="J21" s="8"/>
      <c r="K21" s="6"/>
      <c r="M21" s="2"/>
      <c r="O21" s="4"/>
      <c r="S21" s="2"/>
      <c r="T21" s="11"/>
      <c r="V21" s="5"/>
      <c r="W21" s="8"/>
      <c r="X21" s="6"/>
    </row>
    <row r="22" spans="2:24" x14ac:dyDescent="0.3">
      <c r="C22" s="2" t="str">
        <f>M6</f>
        <v>日中</v>
      </c>
      <c r="D22" s="9">
        <f>ROUNDDOWN(J22/60,0)</f>
        <v>1</v>
      </c>
      <c r="E22" s="4" t="s">
        <v>9</v>
      </c>
      <c r="F22" s="9">
        <f>J22-D22*60</f>
        <v>30</v>
      </c>
      <c r="G22" t="s">
        <v>10</v>
      </c>
      <c r="I22" s="5" t="s">
        <v>2</v>
      </c>
      <c r="J22" s="6">
        <f>IF(J9&lt;=360,J13,IF(AND(0&lt;=J6,J6&lt;=359,361&lt;=J9),360-J6,IF(AND(C22="早朝",J9&lt;=480),J13,IF(AND(C22="早朝",481&lt;=J9),480-J6,IF(AND(C22="日中",J9&lt;=1080),J13,IF(AND(C22="日中",1081&lt;=J9),1080-J6,IF(AND(C22="夜間",J9&lt;=1320),J13,IF(AND(C22="夜間",1321&lt;=J9),1320-J6,IF(AND(1320&lt;=J6,J6&lt;=1439,J9&lt;=1800),J13,IF(AND(1320&lt;=J6,J6&lt;=1439,1801&lt;=J9),1800-J6,"？"))))))))))</f>
        <v>90</v>
      </c>
      <c r="K22" s="6" t="s">
        <v>3</v>
      </c>
      <c r="L22" t="s">
        <v>19</v>
      </c>
      <c r="M22" s="2" t="str">
        <f>"算定時間("&amp;C22&amp;")"</f>
        <v>算定時間(日中)</v>
      </c>
      <c r="N22" s="9">
        <f>IF(45&lt;=F22,D22+1,D22)</f>
        <v>1</v>
      </c>
      <c r="O22" s="4" t="s">
        <v>9</v>
      </c>
      <c r="P22">
        <f>IF(AND(15&lt;=F22,F22&lt;=44),30,0)</f>
        <v>30</v>
      </c>
      <c r="Q22" t="s">
        <v>10</v>
      </c>
      <c r="S22" s="2" t="s">
        <v>13</v>
      </c>
      <c r="T22">
        <f>N22+P22/60</f>
        <v>1.5</v>
      </c>
      <c r="U22" t="s">
        <v>14</v>
      </c>
      <c r="V22" s="5" t="s">
        <v>2</v>
      </c>
      <c r="W22" s="6">
        <f>N22*60+P22</f>
        <v>90</v>
      </c>
      <c r="X22" s="6" t="s">
        <v>3</v>
      </c>
    </row>
    <row r="23" spans="2:24" x14ac:dyDescent="0.3">
      <c r="C23" s="2" t="str">
        <f>IF(C22="深夜","早朝",IF(C22="早朝","日中",IF(C22="日中","夜間","深夜")))</f>
        <v>夜間</v>
      </c>
      <c r="D23" s="9">
        <f>ROUNDDOWN(J23/60,0)</f>
        <v>1</v>
      </c>
      <c r="E23" s="4" t="s">
        <v>9</v>
      </c>
      <c r="F23" s="9">
        <f>J23-D23*60</f>
        <v>0</v>
      </c>
      <c r="G23" t="s">
        <v>10</v>
      </c>
      <c r="I23" s="5" t="s">
        <v>2</v>
      </c>
      <c r="J23" s="12">
        <f>IF(J13-J22=0,0,IF(AND(C23="早朝",120&lt;=J13-J22),120,IF(AND(C23="早朝",J13-J22&lt;=119),J13-J22,IF(AND(C23="日中",600&lt;=J13-J22),600,IF(AND(C23="日中",J13-J22&lt;=599),J13-J22,IF(AND(C23="夜間",240&lt;=J13-J22),240,IF(AND(C23="夜間",J13-J22&lt;=239),J13-J22,IF(AND(C23="深夜",480&lt;=J13-J22),480,IF(AND(C23="深夜",J13-J22&lt;=479),J13-J22,"？")))))))))</f>
        <v>60</v>
      </c>
      <c r="K23" s="6" t="s">
        <v>3</v>
      </c>
      <c r="L23" t="s">
        <v>19</v>
      </c>
      <c r="M23" s="2" t="str">
        <f>"算定時間("&amp;C23&amp;")"</f>
        <v>算定時間(夜間)</v>
      </c>
      <c r="N23" s="9">
        <f>ROUNDDOWN(W23/60,0)</f>
        <v>1</v>
      </c>
      <c r="O23" s="4" t="s">
        <v>9</v>
      </c>
      <c r="P23" s="9">
        <f>W23-N23*60</f>
        <v>0</v>
      </c>
      <c r="Q23" t="s">
        <v>10</v>
      </c>
      <c r="S23" s="2" t="s">
        <v>13</v>
      </c>
      <c r="T23">
        <f>N23+P23/60</f>
        <v>1</v>
      </c>
      <c r="U23" t="s">
        <v>14</v>
      </c>
      <c r="V23" s="5" t="s">
        <v>2</v>
      </c>
      <c r="W23" s="6">
        <f>IF(J13=J22+J23,J16-W22,D23*60+IF(AND(0&lt;=F23,F23&lt;=14),0,IF(AND(15&lt;=F23,F23&lt;=44),30,60)))</f>
        <v>60</v>
      </c>
      <c r="X23" s="6" t="s">
        <v>3</v>
      </c>
    </row>
    <row r="24" spans="2:24" x14ac:dyDescent="0.3">
      <c r="C24" s="2" t="str">
        <f>IF(C23="深夜","早朝",IF(C23="早朝","日中",IF(C23="日中","夜間","深夜")))</f>
        <v>深夜</v>
      </c>
      <c r="D24" s="9">
        <f>ROUNDDOWN(J24/60,0)</f>
        <v>0</v>
      </c>
      <c r="E24" s="4" t="s">
        <v>9</v>
      </c>
      <c r="F24" s="9">
        <f>J24-D24*60</f>
        <v>0</v>
      </c>
      <c r="G24" t="s">
        <v>10</v>
      </c>
      <c r="I24" s="5" t="s">
        <v>2</v>
      </c>
      <c r="J24" s="12">
        <f>IF(J13-J22-J23=0,0,IF(AND(C24="早朝",120&lt;=J13-J22-J23),120,IF(AND(C24="早朝",J13-J22-J23&lt;=119),J13-J22-J23,IF(AND(C24="日中",600&lt;=J13-J22-J23),600,IF(AND(C24="日中",J13-J22-J23&lt;=599),J13-J22-J23,IF(AND(C24="夜間",240&lt;=J13-J22-J23),240,IF(AND(C24="夜間",J13-J22-J23&lt;=239),J13-J22-J23,IF(AND(C24="深夜",480&lt;=J13-J22-J23),480,IF(AND(C24="深夜",J13-J22-J23&lt;=479),J13-J22-J23,"？")))))))))</f>
        <v>0</v>
      </c>
      <c r="K24" s="6" t="s">
        <v>3</v>
      </c>
      <c r="L24" t="s">
        <v>19</v>
      </c>
      <c r="M24" s="2" t="str">
        <f>"算定時間("&amp;C24&amp;")"</f>
        <v>算定時間(深夜)</v>
      </c>
      <c r="N24" s="9">
        <f>ROUNDDOWN(W24/60,0)</f>
        <v>0</v>
      </c>
      <c r="O24" s="4" t="s">
        <v>9</v>
      </c>
      <c r="P24" s="9">
        <f>W24-N24*60</f>
        <v>0</v>
      </c>
      <c r="Q24" t="s">
        <v>10</v>
      </c>
      <c r="S24" s="2" t="s">
        <v>13</v>
      </c>
      <c r="T24">
        <f>N24+P24/60</f>
        <v>0</v>
      </c>
      <c r="U24" t="s">
        <v>14</v>
      </c>
      <c r="V24" s="5" t="s">
        <v>2</v>
      </c>
      <c r="W24" s="6">
        <f>IF(J13=J22+J23+J24,J16-W22-W23,D24*60+IF(AND(0&lt;=F24,F24&lt;=14),0,IF(AND(15&lt;=F24,F24&lt;=44),30,60)))</f>
        <v>0</v>
      </c>
      <c r="X24" s="6" t="s">
        <v>3</v>
      </c>
    </row>
    <row r="25" spans="2:24" x14ac:dyDescent="0.3">
      <c r="C25" s="2" t="str">
        <f>IF(C24="深夜","早朝",IF(C24="早朝","日中",IF(C24="日中","夜間","深夜")))</f>
        <v>早朝</v>
      </c>
      <c r="D25" s="9">
        <f>ROUNDDOWN(J25/60,0)</f>
        <v>0</v>
      </c>
      <c r="E25" s="4" t="s">
        <v>9</v>
      </c>
      <c r="F25" s="9">
        <f>J25-D25*60</f>
        <v>0</v>
      </c>
      <c r="G25" t="s">
        <v>10</v>
      </c>
      <c r="I25" s="5" t="s">
        <v>2</v>
      </c>
      <c r="J25" s="12">
        <f>IF(J13-J22-J23-J24=0,0,IF(AND(C25="早朝",120&lt;=J13-J22-J23-J24),120,IF(AND(C25="早朝",J13-J22-J23-J24&lt;=119),J13-J22-J23-J24,IF(AND(C25="日中",600&lt;=J13-J22-J23-J24),600,IF(AND(C25="日中",J13-J22-J23-J24&lt;=599),J13-J22-J23-J24,IF(AND(C25="夜間",240&lt;=J13-J22-J23-J24),240,IF(AND(C25="夜間",J13-J22-J23-J24&lt;=239),J13-J22-J23-J24,IF(AND(C25="深夜",480&lt;=J13-J22-J23-J24),480,IF(AND(C25="深夜",J13-J22-J23-J24&lt;=479),J13-J22-J23-J24,"？")))))))))</f>
        <v>0</v>
      </c>
      <c r="K25" s="6" t="s">
        <v>3</v>
      </c>
      <c r="L25" t="s">
        <v>19</v>
      </c>
      <c r="M25" s="2" t="str">
        <f>"算定時間("&amp;C25&amp;")"</f>
        <v>算定時間(早朝)</v>
      </c>
      <c r="N25" s="9">
        <f>ROUNDDOWN(W25/60,0)</f>
        <v>0</v>
      </c>
      <c r="O25" s="4" t="s">
        <v>9</v>
      </c>
      <c r="P25" s="9">
        <f>W25-N25*60</f>
        <v>0</v>
      </c>
      <c r="Q25" t="s">
        <v>10</v>
      </c>
      <c r="S25" s="2" t="s">
        <v>13</v>
      </c>
      <c r="T25">
        <f>N25+P25/60</f>
        <v>0</v>
      </c>
      <c r="U25" t="s">
        <v>14</v>
      </c>
      <c r="V25" s="5" t="s">
        <v>2</v>
      </c>
      <c r="W25" s="12">
        <f>IF(J13=J22+J23+J24+J25,J16-W22-W23-W24,D25*60+IF(AND(0&lt;=F25,F25&lt;=14),0,IF(AND(15&lt;=F25,F25&lt;=44),30,60)))</f>
        <v>0</v>
      </c>
      <c r="X25" s="6" t="s">
        <v>3</v>
      </c>
    </row>
    <row r="26" spans="2:24" x14ac:dyDescent="0.3">
      <c r="C26" s="2" t="str">
        <f>IF(C25="深夜","早朝",IF(C25="早朝","日中",IF(C25="日中","夜間","深夜")))</f>
        <v>日中</v>
      </c>
      <c r="D26" s="9">
        <f>ROUNDDOWN(J26/60,0)</f>
        <v>0</v>
      </c>
      <c r="E26" s="4" t="s">
        <v>9</v>
      </c>
      <c r="F26" s="9">
        <f>J26-D26*60</f>
        <v>0</v>
      </c>
      <c r="G26" t="s">
        <v>10</v>
      </c>
      <c r="I26" s="5" t="s">
        <v>2</v>
      </c>
      <c r="J26" s="12">
        <f>IF(J13-J22-J23-J24-J25=0,0,IF(AND(C26="早朝",120&lt;=J13-J22-J23-J24-J25),120,IF(AND(C26="早朝",J13-J22-J23-J24-J25&lt;=119),J13-J22-J23-J24-J25,IF(AND(C26="日中",600&lt;=J13-J22-J23-J24-J25),600,IF(AND(C26="日中",J13-J22-J23-J24-J25&lt;=599),J13-J22-J23-J24-J25,IF(AND(C26="夜間",240&lt;=J13-J22-J23-J24-J25),240,IF(AND(C26="夜間",J13-J22-J23-J24-J25&lt;=239),J13-J22-J23-J24-J25,IF(AND(C26="深夜",480&lt;=J13-J22-J23-J24-J25),480,IF(AND(C26="深夜",J13-J22-J23-J24-J25&lt;=479),J13-J22-J23-J24-J25,"？")))))))))</f>
        <v>0</v>
      </c>
      <c r="K26" s="6" t="s">
        <v>3</v>
      </c>
      <c r="L26" t="s">
        <v>19</v>
      </c>
      <c r="M26" s="2" t="str">
        <f>"算定時間("&amp;C26&amp;")"</f>
        <v>算定時間(日中)</v>
      </c>
      <c r="N26" s="9">
        <f>ROUNDDOWN(W26/60,0)</f>
        <v>0</v>
      </c>
      <c r="O26" s="4" t="s">
        <v>9</v>
      </c>
      <c r="P26" s="9">
        <f>W26-N26*60</f>
        <v>0</v>
      </c>
      <c r="Q26" t="s">
        <v>10</v>
      </c>
      <c r="S26" s="2" t="s">
        <v>13</v>
      </c>
      <c r="T26">
        <f>N26+P26/60</f>
        <v>0</v>
      </c>
      <c r="U26" t="s">
        <v>14</v>
      </c>
      <c r="V26" s="5" t="s">
        <v>2</v>
      </c>
      <c r="W26" s="12">
        <f>IF(J13=J22+J23+J24+J25+J26,J16-W22-W23-W24-W25,D26*60+IF(AND(0&lt;=F26,F26&lt;=14),0,IF(AND(15&lt;=F26,F26&lt;=44),30,60)))</f>
        <v>0</v>
      </c>
      <c r="X26" s="6" t="s">
        <v>3</v>
      </c>
    </row>
    <row r="27" spans="2:24" x14ac:dyDescent="0.3">
      <c r="C27" t="s">
        <v>16</v>
      </c>
    </row>
    <row r="29" spans="2:24" x14ac:dyDescent="0.3">
      <c r="C29" s="13" t="s">
        <v>20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2:24" x14ac:dyDescent="0.3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3" spans="2:8" x14ac:dyDescent="0.3">
      <c r="B33" s="1" t="s">
        <v>23</v>
      </c>
    </row>
    <row r="34" spans="2:8" x14ac:dyDescent="0.3">
      <c r="D34" s="2"/>
      <c r="E34" s="2" t="s">
        <v>21</v>
      </c>
      <c r="F34" s="14" t="s">
        <v>25</v>
      </c>
      <c r="G34" s="14"/>
      <c r="H34" s="14"/>
    </row>
    <row r="37" spans="2:8" x14ac:dyDescent="0.3">
      <c r="B37" s="1" t="s">
        <v>24</v>
      </c>
    </row>
    <row r="38" spans="2:8" x14ac:dyDescent="0.3">
      <c r="C38" s="10" t="str">
        <f>IF(AND(T22=0,T23=0),"－",IF(AND(T22=0,T23&lt;&gt;0,T24=0),F34&amp;C23&amp;T23,IF(AND(T22=0,T24&lt;&gt;0,T25=0),F34&amp;C23&amp;T23&amp;C24&amp;T24,IF(AND(T22=0,T25&lt;&gt;0,T26=0),F34&amp;C23&amp;T23&amp;C24&amp;T24&amp;C25&amp;T25,IF(AND(T22=0,T26&lt;&gt;0),F34&amp;C23&amp;T23&amp;C24&amp;T24&amp;C25&amp;T25&amp;C26&amp;T26,IF(AND(T22&lt;&gt;0,T23=0),F34&amp;C22&amp;T22,IF(AND(T22&lt;&gt;0,T23&lt;&gt;0,T24=0),F34&amp;C22&amp;T22&amp;C23&amp;T23,IF(AND(T22&lt;&gt;0,T24&lt;&gt;0,T25=0),F34&amp;C22&amp;T22&amp;C23&amp;T23&amp;C24&amp;T24,IF(AND(T22&lt;&gt;0,T25&lt;&gt;0,T26=0),F34&amp;C22&amp;T22&amp;C23&amp;T23&amp;C24&amp;T24&amp;C25&amp;T25,IF(AND(T22&lt;&gt;0,T26&lt;&gt;0),F34&amp;C22&amp;T22&amp;C23&amp;T23&amp;C24&amp;T24&amp;C25&amp;T25&amp;C26&amp;T26,"？"))))))))))</f>
        <v>伴う日中1.5夜間1</v>
      </c>
    </row>
  </sheetData>
  <mergeCells count="2">
    <mergeCell ref="C29:X30"/>
    <mergeCell ref="F34:H34"/>
  </mergeCells>
  <phoneticPr fontId="2"/>
  <dataValidations count="3">
    <dataValidation type="list" allowBlank="1" showInputMessage="1" showErrorMessage="1" sqref="F34:H34" xr:uid="{F9E0AE29-C3D1-4F3E-8384-6EF24E255584}">
      <formula1>"伴う,伴わない"</formula1>
    </dataValidation>
    <dataValidation type="list" allowBlank="1" showInputMessage="1" showErrorMessage="1" error="0から23までの整数を入力してください" sqref="D6 D8" xr:uid="{23BF414E-7085-4054-A683-6EF0E1C7C189}">
      <formula1>"0,1,2,3,4,5,6,7,8,9,10,11,12,13,14,15,16,17,18,19,20,21,22,23"</formula1>
    </dataValidation>
    <dataValidation type="list" allowBlank="1" showInputMessage="1" showErrorMessage="1" error="0から59までの整数を入力してください" sqref="F6 F8" xr:uid="{E498E237-CB94-426B-93D2-5E2BA9F322E9}">
      <formula1>"0,1,2,3,4,5,6,7,8,9,10,11,12,13,14,15,16,17,18,19,20,21,22,23,24,25,26,27,28,29,30,31,32,33,34,35,36,37,38,39,40,41,42,43,44,45,46,47,48,49,50,51,52,53,54,55,56,57,58,59"</formula1>
    </dataValidation>
  </dataValidations>
  <printOptions horizontalCentered="1" verticalCentered="1"/>
  <pageMargins left="0" right="0" top="0" bottom="0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PCK24X1030</dc:creator>
  <cp:lastModifiedBy>PCK24X1030</cp:lastModifiedBy>
  <cp:lastPrinted>2025-04-19T23:27:09Z</cp:lastPrinted>
  <dcterms:created xsi:type="dcterms:W3CDTF">2025-04-19T23:21:28Z</dcterms:created>
  <dcterms:modified xsi:type="dcterms:W3CDTF">2025-04-20T02:07:05Z</dcterms:modified>
</cp:coreProperties>
</file>