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令和06年度\★業務G\１　使用料\ホームページ更新\20241223_【未更新】料金計算表の更新(使用期間により基本料金請求額異なる注意書き追記)\02_計算表更新案\"/>
    </mc:Choice>
  </mc:AlternateContent>
  <bookViews>
    <workbookView xWindow="0" yWindow="0" windowWidth="9580" windowHeight="7050"/>
  </bookViews>
  <sheets>
    <sheet name="料金計算表" sheetId="1" r:id="rId1"/>
  </sheets>
  <definedNames>
    <definedName name="_xlnm.Print_Area" localSheetId="0">料金計算表!$A$1:$G$57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7" i="1" l="1"/>
  <c r="C12" i="1"/>
  <c r="C20" i="1" s="1"/>
  <c r="D44" i="1" s="1"/>
  <c r="D51" i="1" l="1"/>
  <c r="E51" i="1" s="1"/>
  <c r="D47" i="1"/>
  <c r="E47" i="1" s="1"/>
  <c r="D48" i="1"/>
  <c r="E48" i="1" s="1"/>
  <c r="D52" i="1"/>
  <c r="E52" i="1" s="1"/>
  <c r="D50" i="1"/>
  <c r="E50" i="1" s="1"/>
  <c r="D46" i="1"/>
  <c r="E46" i="1" s="1"/>
  <c r="E44" i="1"/>
  <c r="D43" i="1"/>
  <c r="D53" i="1"/>
  <c r="E53" i="1" s="1"/>
  <c r="D49" i="1"/>
  <c r="E49" i="1" s="1"/>
  <c r="E43" i="1"/>
  <c r="C19" i="1"/>
  <c r="D26" i="1" s="1"/>
  <c r="D56" i="1" l="1"/>
  <c r="D33" i="1"/>
  <c r="E33" i="1" s="1"/>
  <c r="D29" i="1"/>
  <c r="E29" i="1" s="1"/>
  <c r="D30" i="1"/>
  <c r="E30" i="1" s="1"/>
  <c r="D34" i="1"/>
  <c r="E34" i="1" s="1"/>
  <c r="D25" i="1"/>
  <c r="D32" i="1"/>
  <c r="E32" i="1" s="1"/>
  <c r="D28" i="1"/>
  <c r="E28" i="1" s="1"/>
  <c r="E26" i="1"/>
  <c r="D35" i="1"/>
  <c r="E35" i="1" s="1"/>
  <c r="D31" i="1"/>
  <c r="E31" i="1" s="1"/>
  <c r="E25" i="1"/>
  <c r="E54" i="1"/>
  <c r="D38" i="1" l="1"/>
  <c r="E55" i="1"/>
  <c r="E56" i="1" s="1"/>
  <c r="D20" i="1" s="1"/>
  <c r="E36" i="1"/>
  <c r="E37" i="1" l="1"/>
  <c r="E38" i="1" s="1"/>
  <c r="D19" i="1" s="1"/>
  <c r="E19" i="1" s="1"/>
</calcChain>
</file>

<file path=xl/sharedStrings.xml><?xml version="1.0" encoding="utf-8"?>
<sst xmlns="http://schemas.openxmlformats.org/spreadsheetml/2006/main" count="67" uniqueCount="45">
  <si>
    <r>
      <t>ｍ</t>
    </r>
    <r>
      <rPr>
        <b/>
        <vertAlign val="superscript"/>
        <sz val="14"/>
        <rFont val="ＭＳ Ｐゴシック"/>
        <family val="3"/>
        <charset val="128"/>
      </rPr>
      <t>3</t>
    </r>
    <phoneticPr fontId="4"/>
  </si>
  <si>
    <t>市川市下水道使用料　料金計算表</t>
    <rPh sb="0" eb="3">
      <t>イチカワシ</t>
    </rPh>
    <rPh sb="12" eb="14">
      <t>ケイサン</t>
    </rPh>
    <rPh sb="14" eb="15">
      <t>ヒョウ</t>
    </rPh>
    <phoneticPr fontId="4"/>
  </si>
  <si>
    <t>　　　　　　　※１世帯、水道水だけのご利用の場合</t>
    <phoneticPr fontId="4"/>
  </si>
  <si>
    <r>
      <t>ｍ</t>
    </r>
    <r>
      <rPr>
        <vertAlign val="superscript"/>
        <sz val="14"/>
        <rFont val="ＭＳ Ｐゴシック"/>
        <family val="3"/>
        <charset val="128"/>
      </rPr>
      <t>3</t>
    </r>
    <phoneticPr fontId="4"/>
  </si>
  <si>
    <t>消費税等</t>
    <rPh sb="0" eb="3">
      <t>ショウヒゼイ</t>
    </rPh>
    <rPh sb="3" eb="4">
      <t>トウ</t>
    </rPh>
    <phoneticPr fontId="4"/>
  </si>
  <si>
    <t>徴収金額</t>
    <rPh sb="0" eb="2">
      <t>チョウシュウ</t>
    </rPh>
    <rPh sb="2" eb="4">
      <t>キンガク</t>
    </rPh>
    <phoneticPr fontId="4"/>
  </si>
  <si>
    <t>水道使用量</t>
    <rPh sb="0" eb="2">
      <t>スイドウ</t>
    </rPh>
    <rPh sb="2" eb="5">
      <t>シヨウリョウ</t>
    </rPh>
    <phoneticPr fontId="4"/>
  </si>
  <si>
    <t>合計（ご請求額）</t>
    <rPh sb="0" eb="2">
      <t>ゴウケイ</t>
    </rPh>
    <rPh sb="4" eb="6">
      <t>セイキュウ</t>
    </rPh>
    <rPh sb="6" eb="7">
      <t>ガク</t>
    </rPh>
    <phoneticPr fontId="4"/>
  </si>
  <si>
    <t>１か月分（１）</t>
    <phoneticPr fontId="4"/>
  </si>
  <si>
    <t>１か月分（２）</t>
    <phoneticPr fontId="4"/>
  </si>
  <si>
    <t>１か月分（１）　計算表</t>
    <rPh sb="2" eb="4">
      <t>ゲツブン</t>
    </rPh>
    <rPh sb="8" eb="10">
      <t>ケイサン</t>
    </rPh>
    <rPh sb="10" eb="11">
      <t>ヒョウ</t>
    </rPh>
    <phoneticPr fontId="4"/>
  </si>
  <si>
    <r>
      <t>汚水排除量</t>
    </r>
    <r>
      <rPr>
        <sz val="11"/>
        <color indexed="10"/>
        <rFont val="ＭＳ Ｐゴシック"/>
        <family val="3"/>
        <charset val="128"/>
      </rPr>
      <t>※</t>
    </r>
    <phoneticPr fontId="4"/>
  </si>
  <si>
    <r>
      <t>1～10m</t>
    </r>
    <r>
      <rPr>
        <vertAlign val="superscript"/>
        <sz val="11"/>
        <rFont val="ＭＳ Ｐゴシック"/>
        <family val="3"/>
        <charset val="128"/>
      </rPr>
      <t xml:space="preserve">3
</t>
    </r>
    <r>
      <rPr>
        <sz val="11"/>
        <rFont val="ＭＳ Ｐゴシック"/>
        <family val="3"/>
        <charset val="128"/>
      </rPr>
      <t>（100m</t>
    </r>
    <r>
      <rPr>
        <vertAlign val="superscript"/>
        <sz val="11"/>
        <rFont val="ＭＳ Ｐゴシック"/>
        <family val="3"/>
        <charset val="128"/>
      </rPr>
      <t>3</t>
    </r>
    <r>
      <rPr>
        <sz val="11"/>
        <rFont val="ＭＳ Ｐゴシック"/>
        <family val="3"/>
        <charset val="128"/>
      </rPr>
      <t>以下）</t>
    </r>
    <rPh sb="13" eb="15">
      <t>イカ</t>
    </rPh>
    <phoneticPr fontId="4"/>
  </si>
  <si>
    <r>
      <t>1～10m</t>
    </r>
    <r>
      <rPr>
        <vertAlign val="superscript"/>
        <sz val="11"/>
        <rFont val="ＭＳ Ｐゴシック"/>
        <family val="3"/>
        <charset val="128"/>
      </rPr>
      <t xml:space="preserve">3
</t>
    </r>
    <r>
      <rPr>
        <sz val="11"/>
        <rFont val="ＭＳ Ｐゴシック"/>
        <family val="3"/>
        <charset val="128"/>
      </rPr>
      <t>（101m</t>
    </r>
    <r>
      <rPr>
        <vertAlign val="superscript"/>
        <sz val="11"/>
        <rFont val="ＭＳ Ｐゴシック"/>
        <family val="3"/>
        <charset val="128"/>
      </rPr>
      <t>3</t>
    </r>
    <r>
      <rPr>
        <sz val="11"/>
        <rFont val="ＭＳ Ｐゴシック"/>
        <family val="3"/>
        <charset val="128"/>
      </rPr>
      <t>以上）</t>
    </r>
    <rPh sb="13" eb="15">
      <t>イジョウ</t>
    </rPh>
    <phoneticPr fontId="4"/>
  </si>
  <si>
    <t>汚水排除量</t>
    <rPh sb="0" eb="2">
      <t>オスイ</t>
    </rPh>
    <rPh sb="2" eb="4">
      <t>ハイジョ</t>
    </rPh>
    <rPh sb="4" eb="5">
      <t>リョウ</t>
    </rPh>
    <phoneticPr fontId="4"/>
  </si>
  <si>
    <t>超過料金</t>
    <rPh sb="0" eb="1">
      <t>チョウ</t>
    </rPh>
    <rPh sb="1" eb="2">
      <t>カ</t>
    </rPh>
    <rPh sb="2" eb="4">
      <t>リョウキン</t>
    </rPh>
    <phoneticPr fontId="4"/>
  </si>
  <si>
    <r>
      <t>11～20m</t>
    </r>
    <r>
      <rPr>
        <vertAlign val="superscript"/>
        <sz val="12"/>
        <rFont val="ＭＳ Ｐゴシック"/>
        <family val="3"/>
        <charset val="128"/>
      </rPr>
      <t>3</t>
    </r>
    <phoneticPr fontId="4"/>
  </si>
  <si>
    <r>
      <t>21～30m</t>
    </r>
    <r>
      <rPr>
        <vertAlign val="superscript"/>
        <sz val="12"/>
        <rFont val="ＭＳ Ｐゴシック"/>
        <family val="3"/>
        <charset val="128"/>
      </rPr>
      <t>3</t>
    </r>
    <phoneticPr fontId="4"/>
  </si>
  <si>
    <r>
      <t>31～50m</t>
    </r>
    <r>
      <rPr>
        <vertAlign val="superscript"/>
        <sz val="12"/>
        <rFont val="ＭＳ Ｐゴシック"/>
        <family val="3"/>
        <charset val="128"/>
      </rPr>
      <t>3</t>
    </r>
    <phoneticPr fontId="4"/>
  </si>
  <si>
    <r>
      <t>51～100m</t>
    </r>
    <r>
      <rPr>
        <vertAlign val="superscript"/>
        <sz val="12"/>
        <rFont val="ＭＳ Ｐゴシック"/>
        <family val="3"/>
        <charset val="128"/>
      </rPr>
      <t>3</t>
    </r>
    <phoneticPr fontId="4"/>
  </si>
  <si>
    <r>
      <t>101～500m</t>
    </r>
    <r>
      <rPr>
        <vertAlign val="superscript"/>
        <sz val="12"/>
        <rFont val="ＭＳ Ｐゴシック"/>
        <family val="3"/>
        <charset val="128"/>
      </rPr>
      <t>3</t>
    </r>
    <phoneticPr fontId="4"/>
  </si>
  <si>
    <r>
      <t>501～1.000m</t>
    </r>
    <r>
      <rPr>
        <vertAlign val="superscript"/>
        <sz val="12"/>
        <rFont val="ＭＳ Ｐゴシック"/>
        <family val="3"/>
        <charset val="128"/>
      </rPr>
      <t>3</t>
    </r>
    <phoneticPr fontId="4"/>
  </si>
  <si>
    <r>
      <t>1,001～2,000m</t>
    </r>
    <r>
      <rPr>
        <vertAlign val="superscript"/>
        <sz val="12"/>
        <rFont val="ＭＳ Ｐゴシック"/>
        <family val="3"/>
        <charset val="128"/>
      </rPr>
      <t>3</t>
    </r>
    <phoneticPr fontId="4"/>
  </si>
  <si>
    <r>
      <t>2,001m</t>
    </r>
    <r>
      <rPr>
        <vertAlign val="superscript"/>
        <sz val="12"/>
        <rFont val="ＭＳ Ｐゴシック"/>
        <family val="3"/>
        <charset val="128"/>
      </rPr>
      <t xml:space="preserve">3 </t>
    </r>
    <r>
      <rPr>
        <sz val="12"/>
        <rFont val="ＭＳ Ｐゴシック"/>
        <family val="3"/>
        <charset val="128"/>
      </rPr>
      <t>以上</t>
    </r>
    <rPh sb="8" eb="10">
      <t>イジョウ</t>
    </rPh>
    <phoneticPr fontId="4"/>
  </si>
  <si>
    <t>小計</t>
    <rPh sb="0" eb="2">
      <t>ショウケイ</t>
    </rPh>
    <phoneticPr fontId="4"/>
  </si>
  <si>
    <t>消費税相当額</t>
    <rPh sb="0" eb="3">
      <t>ショウヒゼイ</t>
    </rPh>
    <rPh sb="3" eb="5">
      <t>ソウトウ</t>
    </rPh>
    <rPh sb="5" eb="6">
      <t>ガク</t>
    </rPh>
    <phoneticPr fontId="4"/>
  </si>
  <si>
    <t>合計</t>
    <rPh sb="0" eb="2">
      <t>ゴウケイ</t>
    </rPh>
    <phoneticPr fontId="4"/>
  </si>
  <si>
    <t>-</t>
    <phoneticPr fontId="4"/>
  </si>
  <si>
    <t>１か月分（２）　計算表</t>
    <rPh sb="2" eb="4">
      <t>ゲツブン</t>
    </rPh>
    <rPh sb="8" eb="10">
      <t>ケイサン</t>
    </rPh>
    <rPh sb="10" eb="11">
      <t>ヒョウ</t>
    </rPh>
    <phoneticPr fontId="4"/>
  </si>
  <si>
    <t>○１か月単位として計算を行います。</t>
    <phoneticPr fontId="4"/>
  </si>
  <si>
    <t>基本料金</t>
    <rPh sb="0" eb="3">
      <t>キホンリョウ</t>
    </rPh>
    <rPh sb="3" eb="4">
      <t>キン</t>
    </rPh>
    <phoneticPr fontId="4"/>
  </si>
  <si>
    <r>
      <t>金額</t>
    </r>
    <r>
      <rPr>
        <sz val="8"/>
        <rFont val="ＭＳ Ｐゴシック"/>
        <family val="3"/>
        <charset val="128"/>
      </rPr>
      <t xml:space="preserve">
（消費税相当額込）</t>
    </r>
    <rPh sb="0" eb="2">
      <t>キンガク</t>
    </rPh>
    <rPh sb="4" eb="6">
      <t>ショウヒ</t>
    </rPh>
    <rPh sb="6" eb="7">
      <t>ゼイ</t>
    </rPh>
    <rPh sb="7" eb="9">
      <t>ソウトウ</t>
    </rPh>
    <rPh sb="9" eb="10">
      <t>ガク</t>
    </rPh>
    <rPh sb="10" eb="11">
      <t>コ</t>
    </rPh>
    <phoneticPr fontId="4"/>
  </si>
  <si>
    <r>
      <t>市川市下水道使用料　料金計算表　通常版</t>
    </r>
    <r>
      <rPr>
        <sz val="16"/>
        <color rgb="FFFF0000"/>
        <rFont val="ＭＳ Ｐゴシック"/>
        <family val="3"/>
        <charset val="128"/>
      </rPr>
      <t>（令和5年4月1日改定）</t>
    </r>
    <rPh sb="16" eb="18">
      <t>ツウジョウ</t>
    </rPh>
    <rPh sb="18" eb="19">
      <t>ハン</t>
    </rPh>
    <rPh sb="28" eb="30">
      <t>カイテイ</t>
    </rPh>
    <phoneticPr fontId="3"/>
  </si>
  <si>
    <t>上水道使用量　２か月分
（千葉県企業局　発行）</t>
    <rPh sb="0" eb="1">
      <t>ウエ</t>
    </rPh>
    <rPh sb="1" eb="3">
      <t>スイドウ</t>
    </rPh>
    <rPh sb="3" eb="6">
      <t>シヨウリョウ</t>
    </rPh>
    <rPh sb="9" eb="11">
      <t>ゲツブン</t>
    </rPh>
    <rPh sb="13" eb="16">
      <t>チバケン</t>
    </rPh>
    <rPh sb="16" eb="18">
      <t>キギョウ</t>
    </rPh>
    <rPh sb="18" eb="19">
      <t>キョク</t>
    </rPh>
    <rPh sb="20" eb="22">
      <t>ハッコウ</t>
    </rPh>
    <phoneticPr fontId="4"/>
  </si>
  <si>
    <t>(上水道使用量(検針値)を2か月で割りますが、端数がある場合、片方は小数点以下を切上げ、片方を切下げます)</t>
    <rPh sb="1" eb="2">
      <t>ウエ</t>
    </rPh>
    <rPh sb="2" eb="4">
      <t>スイドウ</t>
    </rPh>
    <rPh sb="4" eb="7">
      <t>シヨウリョウ</t>
    </rPh>
    <rPh sb="8" eb="10">
      <t>ケンシン</t>
    </rPh>
    <rPh sb="10" eb="11">
      <t>チ</t>
    </rPh>
    <rPh sb="15" eb="16">
      <t>ゲツ</t>
    </rPh>
    <rPh sb="17" eb="18">
      <t>ワ</t>
    </rPh>
    <rPh sb="23" eb="25">
      <t>ハスウ</t>
    </rPh>
    <rPh sb="28" eb="30">
      <t>バアイ</t>
    </rPh>
    <rPh sb="31" eb="33">
      <t>カタホウ</t>
    </rPh>
    <rPh sb="34" eb="37">
      <t>ショウスウテン</t>
    </rPh>
    <rPh sb="37" eb="39">
      <t>イカ</t>
    </rPh>
    <rPh sb="40" eb="41">
      <t>キ</t>
    </rPh>
    <rPh sb="41" eb="42">
      <t>ア</t>
    </rPh>
    <phoneticPr fontId="4"/>
  </si>
  <si>
    <t>基本料金
（税抜）</t>
    <rPh sb="0" eb="2">
      <t>キホン</t>
    </rPh>
    <rPh sb="2" eb="4">
      <t>リョウキン</t>
    </rPh>
    <rPh sb="6" eb="7">
      <t>ゼイ</t>
    </rPh>
    <rPh sb="7" eb="8">
      <t>ヌ</t>
    </rPh>
    <phoneticPr fontId="4"/>
  </si>
  <si>
    <t>金額
（小計：税抜）</t>
    <rPh sb="0" eb="2">
      <t>キンガク</t>
    </rPh>
    <rPh sb="4" eb="6">
      <t>ショウケイ</t>
    </rPh>
    <rPh sb="7" eb="8">
      <t>ゼイ</t>
    </rPh>
    <rPh sb="8" eb="9">
      <t>ヌ</t>
    </rPh>
    <phoneticPr fontId="4"/>
  </si>
  <si>
    <t>基本料金
（税抜）</t>
    <rPh sb="0" eb="2">
      <t>キホン</t>
    </rPh>
    <rPh sb="2" eb="4">
      <t>リョウキン</t>
    </rPh>
    <phoneticPr fontId="4"/>
  </si>
  <si>
    <r>
      <t>※1か月あたりの使用水量が1～10ｍ3の場合は、定額として</t>
    </r>
    <r>
      <rPr>
        <sz val="11"/>
        <color indexed="10"/>
        <rFont val="ＭＳ Ｐゴシック"/>
        <family val="3"/>
        <charset val="128"/>
      </rPr>
      <t>1,017円を徴収いたします。</t>
    </r>
    <phoneticPr fontId="4"/>
  </si>
  <si>
    <t>※この計算表は令和5年4月以降の使用料体系(下水道使用料表)による市川市下水道使用料の計算のみ有効です。</t>
    <rPh sb="13" eb="15">
      <t>イコウ</t>
    </rPh>
    <phoneticPr fontId="4"/>
  </si>
  <si>
    <r>
      <t>こちらに</t>
    </r>
    <r>
      <rPr>
        <b/>
        <sz val="11"/>
        <color rgb="FFFF0000"/>
        <rFont val="ＭＳ Ｐゴシック"/>
        <family val="3"/>
        <charset val="128"/>
      </rPr>
      <t>千葉県企業局で発行された上水道使用量（検針票）の値を入力してください</t>
    </r>
    <r>
      <rPr>
        <sz val="11"/>
        <color theme="1"/>
        <rFont val="ＭＳ Ｐゴシック"/>
        <family val="2"/>
        <charset val="128"/>
      </rPr>
      <t>（検針は２か月分の集計となっております）</t>
    </r>
    <rPh sb="4" eb="7">
      <t>チバケン</t>
    </rPh>
    <rPh sb="7" eb="9">
      <t>キギョウ</t>
    </rPh>
    <rPh sb="9" eb="10">
      <t>キョク</t>
    </rPh>
    <rPh sb="11" eb="13">
      <t>ハッコウ</t>
    </rPh>
    <rPh sb="16" eb="19">
      <t>ジョウスイドウ</t>
    </rPh>
    <rPh sb="19" eb="22">
      <t>シヨウリョウ</t>
    </rPh>
    <rPh sb="23" eb="26">
      <t>ケンシンヒョウ</t>
    </rPh>
    <rPh sb="28" eb="29">
      <t>アタイ</t>
    </rPh>
    <rPh sb="39" eb="41">
      <t>ケンシン</t>
    </rPh>
    <rPh sb="44" eb="46">
      <t>ゲツブン</t>
    </rPh>
    <rPh sb="47" eb="49">
      <t>シュウケイ</t>
    </rPh>
    <phoneticPr fontId="4"/>
  </si>
  <si>
    <t>超過料金単価
（税抜）</t>
    <rPh sb="2" eb="4">
      <t>リョウキン</t>
    </rPh>
    <rPh sb="4" eb="6">
      <t>タンカ</t>
    </rPh>
    <phoneticPr fontId="4"/>
  </si>
  <si>
    <t>※製氷業、醸造業、清涼飲料水製造業その他の事業を営む使用者が、汚水排除量申告を行っている場合は、その排除量を差し引いた水量を入力してください。</t>
    <rPh sb="1" eb="4">
      <t>セイヒョウギョウ</t>
    </rPh>
    <rPh sb="5" eb="8">
      <t>ジョウゾウギョウ</t>
    </rPh>
    <rPh sb="9" eb="11">
      <t>セイリョウ</t>
    </rPh>
    <rPh sb="11" eb="14">
      <t>インリョウスイ</t>
    </rPh>
    <rPh sb="14" eb="17">
      <t>セイゾウギョウ</t>
    </rPh>
    <rPh sb="19" eb="20">
      <t>タ</t>
    </rPh>
    <rPh sb="21" eb="23">
      <t>ジギョウ</t>
    </rPh>
    <rPh sb="24" eb="25">
      <t>イトナ</t>
    </rPh>
    <rPh sb="26" eb="29">
      <t>シヨウシャ</t>
    </rPh>
    <rPh sb="31" eb="33">
      <t>オスイ</t>
    </rPh>
    <rPh sb="33" eb="35">
      <t>ハイジョ</t>
    </rPh>
    <rPh sb="35" eb="36">
      <t>リョウ</t>
    </rPh>
    <rPh sb="36" eb="38">
      <t>シンコク</t>
    </rPh>
    <rPh sb="39" eb="40">
      <t>オコナ</t>
    </rPh>
    <rPh sb="44" eb="46">
      <t>バアイ</t>
    </rPh>
    <rPh sb="50" eb="52">
      <t>ハイジョ</t>
    </rPh>
    <rPh sb="52" eb="53">
      <t>リョウ</t>
    </rPh>
    <rPh sb="54" eb="55">
      <t>サ</t>
    </rPh>
    <rPh sb="56" eb="57">
      <t>イン</t>
    </rPh>
    <rPh sb="59" eb="60">
      <t>スイ</t>
    </rPh>
    <rPh sb="60" eb="61">
      <t>リョウ</t>
    </rPh>
    <phoneticPr fontId="4"/>
  </si>
  <si>
    <t>※水道水、１世帯の計算結果が出ます。（１）共用栓での各戸別の算出、（２）減免対象者、（３）水道水以外の水を使用した、または併用した場合は、こちらの計算表では算出できません。</t>
    <rPh sb="1" eb="4">
      <t>スイドウスイ</t>
    </rPh>
    <rPh sb="6" eb="8">
      <t>セタイ</t>
    </rPh>
    <rPh sb="9" eb="11">
      <t>ケイサン</t>
    </rPh>
    <rPh sb="11" eb="13">
      <t>ケッカ</t>
    </rPh>
    <rPh sb="14" eb="15">
      <t>デ</t>
    </rPh>
    <rPh sb="21" eb="23">
      <t>キョウヨウ</t>
    </rPh>
    <rPh sb="23" eb="24">
      <t>セン</t>
    </rPh>
    <rPh sb="26" eb="29">
      <t>カクコベツ</t>
    </rPh>
    <rPh sb="30" eb="32">
      <t>サンシュツ</t>
    </rPh>
    <rPh sb="36" eb="38">
      <t>ゲンメン</t>
    </rPh>
    <rPh sb="38" eb="41">
      <t>タイショウシャ</t>
    </rPh>
    <rPh sb="61" eb="63">
      <t>ヘイヨウ</t>
    </rPh>
    <rPh sb="65" eb="67">
      <t>バアイ</t>
    </rPh>
    <rPh sb="73" eb="75">
      <t>ケイサン</t>
    </rPh>
    <rPh sb="75" eb="76">
      <t>ヒョウ</t>
    </rPh>
    <rPh sb="78" eb="80">
      <t>サンシュツ</t>
    </rPh>
    <phoneticPr fontId="4"/>
  </si>
  <si>
    <t>※本計算表は一般的な、基本料金が２か月分として計算される仕様となっております。月の中途で開始又は休止等したときの使用料は、使用日数が１６日以上の場合は１月分、１６日未満の場合は１月分の半額として基本料金を計算しますので、計算表の結果と請求額が一致しない場合があります。不明な点がございましたら市川市の下水道使用料担当課までお問い合わせください。</t>
    <rPh sb="102" eb="104">
      <t>ケイサン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</si>
</sst>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m3&quot;"/>
    <numFmt numFmtId="177" formatCode="#,##0&quot;円&quot;"/>
    <numFmt numFmtId="178" formatCode="#,##0.&quot;円&quot;"/>
    <numFmt numFmtId="179" formatCode="#,##0.00&quot;円&quot;"/>
  </numFmts>
  <fonts count="34" x14ac:knownFonts="1">
    <font>
      <sz val="11"/>
      <color theme="1"/>
      <name val="ＭＳ Ｐゴシック"/>
      <family val="2"/>
      <charset val="128"/>
    </font>
    <font>
      <sz val="11"/>
      <color theme="1"/>
      <name val="ＭＳ Ｐゴシック"/>
      <family val="2"/>
      <charset val="128"/>
    </font>
    <font>
      <b/>
      <sz val="16"/>
      <color indexed="10"/>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b/>
      <sz val="14"/>
      <name val="ＭＳ Ｐゴシック"/>
      <family val="3"/>
      <charset val="128"/>
    </font>
    <font>
      <b/>
      <vertAlign val="superscript"/>
      <sz val="14"/>
      <name val="ＭＳ Ｐゴシック"/>
      <family val="3"/>
      <charset val="128"/>
    </font>
    <font>
      <sz val="18"/>
      <name val="ＭＳ Ｐゴシック"/>
      <family val="3"/>
      <charset val="128"/>
    </font>
    <font>
      <sz val="12"/>
      <color indexed="10"/>
      <name val="ＭＳ Ｐゴシック"/>
      <family val="3"/>
      <charset val="128"/>
    </font>
    <font>
      <b/>
      <sz val="11"/>
      <name val="ＭＳ Ｐゴシック"/>
      <family val="3"/>
      <charset val="128"/>
    </font>
    <font>
      <sz val="16"/>
      <name val="ＭＳ Ｐゴシック"/>
      <family val="3"/>
      <charset val="128"/>
    </font>
    <font>
      <sz val="14"/>
      <name val="ＭＳ Ｐゴシック"/>
      <family val="3"/>
      <charset val="128"/>
    </font>
    <font>
      <vertAlign val="superscrip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sz val="20"/>
      <name val="ＭＳ Ｐゴシック"/>
      <family val="3"/>
      <charset val="128"/>
    </font>
    <font>
      <sz val="11"/>
      <name val="ＭＳ Ｐゴシック"/>
      <family val="3"/>
      <charset val="128"/>
    </font>
    <font>
      <sz val="11"/>
      <color indexed="10"/>
      <name val="ＭＳ Ｐゴシック"/>
      <family val="3"/>
      <charset val="128"/>
    </font>
    <font>
      <vertAlign val="superscript"/>
      <sz val="11"/>
      <name val="ＭＳ Ｐゴシック"/>
      <family val="3"/>
      <charset val="128"/>
    </font>
    <font>
      <vertAlign val="superscript"/>
      <sz val="12"/>
      <name val="ＭＳ Ｐゴシック"/>
      <family val="3"/>
      <charset val="128"/>
    </font>
    <font>
      <sz val="11"/>
      <name val="游ゴシック"/>
      <family val="3"/>
      <charset val="128"/>
      <scheme val="minor"/>
    </font>
    <font>
      <sz val="11"/>
      <name val="ＭＳ Ｐゴシック"/>
      <family val="2"/>
      <charset val="128"/>
    </font>
    <font>
      <sz val="11"/>
      <color theme="1"/>
      <name val="ＭＳ Ｐゴシック"/>
      <family val="3"/>
      <charset val="128"/>
    </font>
    <font>
      <sz val="16"/>
      <color rgb="FFFF0000"/>
      <name val="ＭＳ Ｐゴシック"/>
      <family val="3"/>
      <charset val="128"/>
    </font>
    <font>
      <sz val="14"/>
      <color rgb="FFFF0000"/>
      <name val="ＭＳ Ｐゴシック"/>
      <family val="2"/>
      <charset val="128"/>
    </font>
    <font>
      <sz val="11"/>
      <color rgb="FFFF0000"/>
      <name val="ＭＳ Ｐゴシック"/>
      <family val="2"/>
      <charset val="128"/>
    </font>
    <font>
      <sz val="11"/>
      <color rgb="FFFF0000"/>
      <name val="ＭＳ Ｐゴシック"/>
      <family val="3"/>
      <charset val="128"/>
    </font>
    <font>
      <b/>
      <sz val="11"/>
      <color rgb="FFFF0000"/>
      <name val="ＭＳ Ｐゴシック"/>
      <family val="3"/>
      <charset val="128"/>
    </font>
    <font>
      <sz val="10"/>
      <color theme="1"/>
      <name val="ＭＳ Ｐゴシック"/>
      <family val="3"/>
      <charset val="128"/>
    </font>
    <font>
      <sz val="8"/>
      <color theme="1"/>
      <name val="ＭＳ Ｐゴシック"/>
      <family val="2"/>
      <charset val="128"/>
    </font>
    <font>
      <sz val="8"/>
      <color theme="1"/>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dashDotDot">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style="double">
        <color indexed="64"/>
      </bottom>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9">
    <xf numFmtId="0" fontId="0" fillId="0" borderId="0" xfId="0">
      <alignment vertical="center"/>
    </xf>
    <xf numFmtId="0" fontId="0" fillId="0" borderId="0" xfId="0" applyFill="1" applyProtection="1">
      <alignment vertical="center"/>
    </xf>
    <xf numFmtId="0" fontId="0" fillId="0" borderId="0" xfId="0" applyFill="1" applyBorder="1" applyProtection="1">
      <alignment vertical="center"/>
    </xf>
    <xf numFmtId="0" fontId="0" fillId="0" borderId="0" xfId="0" applyProtection="1">
      <alignment vertical="center"/>
    </xf>
    <xf numFmtId="0" fontId="6" fillId="3" borderId="7" xfId="0" applyFont="1" applyFill="1" applyBorder="1" applyAlignment="1" applyProtection="1">
      <alignment horizontal="center" vertical="center"/>
    </xf>
    <xf numFmtId="0" fontId="0" fillId="2" borderId="8" xfId="0" applyFill="1" applyBorder="1" applyProtection="1">
      <alignment vertical="center"/>
    </xf>
    <xf numFmtId="0" fontId="0" fillId="0" borderId="0" xfId="0" applyAlignment="1" applyProtection="1">
      <alignment horizontal="center" vertical="center"/>
    </xf>
    <xf numFmtId="0" fontId="8" fillId="0" borderId="0" xfId="0" applyFont="1" applyProtection="1">
      <alignment vertical="center"/>
    </xf>
    <xf numFmtId="0" fontId="9" fillId="0" borderId="0" xfId="0" applyFont="1" applyProtection="1">
      <alignment vertical="center"/>
    </xf>
    <xf numFmtId="38" fontId="11" fillId="0" borderId="5" xfId="1"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9" fontId="12" fillId="0" borderId="6" xfId="2" applyFont="1" applyBorder="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center" vertical="center"/>
    </xf>
    <xf numFmtId="0" fontId="14" fillId="0" borderId="0" xfId="0" applyFont="1" applyFill="1" applyProtection="1">
      <alignment vertical="center"/>
    </xf>
    <xf numFmtId="0" fontId="14" fillId="0" borderId="0" xfId="0" applyFont="1" applyFill="1" applyBorder="1" applyProtection="1">
      <alignment vertical="center"/>
    </xf>
    <xf numFmtId="0" fontId="14" fillId="0" borderId="13" xfId="0" applyFont="1" applyBorder="1" applyProtection="1">
      <alignment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wrapText="1"/>
    </xf>
    <xf numFmtId="0" fontId="12" fillId="5" borderId="18" xfId="0" applyFont="1" applyFill="1" applyBorder="1" applyAlignment="1" applyProtection="1">
      <alignment horizontal="center" vertical="center"/>
    </xf>
    <xf numFmtId="176" fontId="12" fillId="5" borderId="19" xfId="1" applyNumberFormat="1" applyFont="1" applyFill="1" applyBorder="1" applyAlignment="1" applyProtection="1">
      <alignment vertical="center"/>
    </xf>
    <xf numFmtId="177" fontId="12" fillId="5" borderId="20" xfId="0" applyNumberFormat="1" applyFont="1" applyFill="1" applyBorder="1" applyAlignment="1" applyProtection="1">
      <alignment vertical="center"/>
    </xf>
    <xf numFmtId="0" fontId="12" fillId="0" borderId="0" xfId="0" applyFont="1" applyProtection="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2" fillId="3" borderId="23" xfId="0" applyFont="1" applyFill="1" applyBorder="1" applyAlignment="1" applyProtection="1">
      <alignment horizontal="center" vertical="center"/>
    </xf>
    <xf numFmtId="176" fontId="12" fillId="3" borderId="24" xfId="1" applyNumberFormat="1" applyFont="1" applyFill="1" applyBorder="1" applyAlignment="1" applyProtection="1">
      <alignment vertical="center"/>
    </xf>
    <xf numFmtId="177" fontId="12" fillId="3" borderId="25" xfId="0" applyNumberFormat="1" applyFont="1" applyFill="1" applyBorder="1" applyAlignment="1" applyProtection="1">
      <alignment vertical="center"/>
    </xf>
    <xf numFmtId="0" fontId="14" fillId="0" borderId="27" xfId="0" applyFont="1" applyBorder="1" applyAlignment="1" applyProtection="1">
      <alignment horizontal="center" vertical="center" textRotation="255"/>
    </xf>
    <xf numFmtId="0" fontId="12" fillId="0" borderId="27" xfId="0" applyFont="1" applyBorder="1" applyAlignment="1" applyProtection="1">
      <alignment horizontal="center" vertical="center"/>
    </xf>
    <xf numFmtId="177" fontId="12" fillId="0" borderId="27" xfId="0" applyNumberFormat="1" applyFont="1" applyBorder="1" applyAlignment="1" applyProtection="1">
      <alignment vertical="center"/>
    </xf>
    <xf numFmtId="177" fontId="17" fillId="0" borderId="27" xfId="0" applyNumberFormat="1" applyFont="1" applyBorder="1" applyAlignment="1" applyProtection="1">
      <alignment vertical="center"/>
    </xf>
    <xf numFmtId="0" fontId="18" fillId="5" borderId="4" xfId="0" applyFont="1" applyFill="1" applyBorder="1" applyProtection="1">
      <alignment vertical="center"/>
    </xf>
    <xf numFmtId="0" fontId="0" fillId="5" borderId="5" xfId="0" applyFill="1" applyBorder="1" applyProtection="1">
      <alignment vertical="center"/>
    </xf>
    <xf numFmtId="0" fontId="0" fillId="5" borderId="5" xfId="0" applyFill="1" applyBorder="1" applyAlignment="1" applyProtection="1">
      <alignment horizontal="center" vertical="center"/>
    </xf>
    <xf numFmtId="0" fontId="0" fillId="5" borderId="6" xfId="0" applyFill="1" applyBorder="1" applyProtection="1">
      <alignment vertical="center"/>
    </xf>
    <xf numFmtId="0" fontId="0" fillId="0" borderId="30" xfId="0" applyBorder="1" applyAlignment="1" applyProtection="1">
      <alignment horizontal="center" vertical="center" wrapText="1"/>
    </xf>
    <xf numFmtId="0" fontId="0" fillId="0" borderId="15" xfId="0" applyBorder="1" applyAlignment="1" applyProtection="1">
      <alignment horizontal="center" vertical="center"/>
    </xf>
    <xf numFmtId="0" fontId="0" fillId="0" borderId="0" xfId="0" applyFill="1" applyBorder="1" applyAlignment="1" applyProtection="1">
      <alignment horizontal="center" vertical="center" wrapText="1"/>
    </xf>
    <xf numFmtId="0" fontId="19" fillId="0" borderId="18" xfId="0" applyFont="1" applyBorder="1" applyAlignment="1" applyProtection="1">
      <alignment horizontal="center" vertical="center" wrapText="1"/>
    </xf>
    <xf numFmtId="176" fontId="19" fillId="0" borderId="18" xfId="1" applyNumberFormat="1" applyFont="1" applyFill="1" applyBorder="1" applyAlignment="1" applyProtection="1">
      <alignment vertical="center" wrapText="1"/>
    </xf>
    <xf numFmtId="178" fontId="19" fillId="0" borderId="33" xfId="1" applyNumberFormat="1" applyFont="1" applyFill="1" applyBorder="1" applyProtection="1">
      <alignment vertical="center"/>
    </xf>
    <xf numFmtId="179" fontId="5" fillId="0" borderId="0" xfId="1" applyNumberFormat="1" applyFont="1" applyFill="1" applyBorder="1" applyProtection="1">
      <alignment vertical="center"/>
      <protection locked="0"/>
    </xf>
    <xf numFmtId="0" fontId="19" fillId="0" borderId="35" xfId="0" applyFont="1" applyBorder="1" applyAlignment="1" applyProtection="1">
      <alignment horizontal="center" vertical="center" wrapText="1"/>
    </xf>
    <xf numFmtId="176" fontId="19" fillId="0" borderId="37" xfId="1" applyNumberFormat="1" applyFont="1" applyFill="1" applyBorder="1" applyAlignment="1" applyProtection="1">
      <alignment horizontal="right" vertical="center"/>
    </xf>
    <xf numFmtId="178" fontId="19" fillId="0" borderId="38" xfId="1" applyNumberFormat="1" applyFont="1" applyFill="1" applyBorder="1" applyProtection="1">
      <alignmen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wrapText="1"/>
    </xf>
    <xf numFmtId="0" fontId="14" fillId="0" borderId="18" xfId="0" applyFont="1" applyBorder="1" applyAlignment="1" applyProtection="1">
      <alignment horizontal="center" vertical="center"/>
    </xf>
    <xf numFmtId="176" fontId="5" fillId="0" borderId="18" xfId="1" applyNumberFormat="1" applyFont="1" applyFill="1" applyBorder="1" applyProtection="1">
      <alignment vertical="center"/>
    </xf>
    <xf numFmtId="0" fontId="14" fillId="0" borderId="18" xfId="0" applyFont="1" applyBorder="1" applyAlignment="1" applyProtection="1">
      <alignment horizontal="center" vertical="center" wrapText="1"/>
    </xf>
    <xf numFmtId="177" fontId="15" fillId="0" borderId="49" xfId="1" applyNumberFormat="1" applyFont="1" applyBorder="1" applyAlignment="1" applyProtection="1">
      <alignment horizontal="center" vertical="center"/>
    </xf>
    <xf numFmtId="0" fontId="0" fillId="0" borderId="0" xfId="0" applyFill="1" applyBorder="1" applyAlignment="1" applyProtection="1">
      <alignment horizontal="center" vertical="center"/>
    </xf>
    <xf numFmtId="0" fontId="20" fillId="0" borderId="0" xfId="0" applyFont="1" applyProtection="1">
      <alignment vertical="center"/>
    </xf>
    <xf numFmtId="0" fontId="18" fillId="3" borderId="4" xfId="0" applyFont="1" applyFill="1" applyBorder="1" applyProtection="1">
      <alignment vertical="center"/>
    </xf>
    <xf numFmtId="0" fontId="0" fillId="3" borderId="5" xfId="0" applyFill="1" applyBorder="1" applyProtection="1">
      <alignment vertical="center"/>
    </xf>
    <xf numFmtId="0" fontId="0" fillId="3" borderId="5" xfId="0" applyFill="1" applyBorder="1" applyAlignment="1" applyProtection="1">
      <alignment horizontal="center" vertical="center"/>
    </xf>
    <xf numFmtId="0" fontId="0" fillId="3" borderId="6" xfId="0" applyFill="1" applyBorder="1" applyProtection="1">
      <alignment vertical="center"/>
    </xf>
    <xf numFmtId="0" fontId="14" fillId="0" borderId="52" xfId="0" applyFont="1" applyBorder="1" applyAlignment="1" applyProtection="1">
      <alignment horizontal="center" vertical="center"/>
    </xf>
    <xf numFmtId="176" fontId="5" fillId="0" borderId="52" xfId="1" applyNumberFormat="1" applyFont="1" applyFill="1" applyBorder="1" applyProtection="1">
      <alignment vertical="center"/>
    </xf>
    <xf numFmtId="0" fontId="14" fillId="0" borderId="52" xfId="0" applyFont="1" applyBorder="1" applyAlignment="1" applyProtection="1">
      <alignment horizontal="center" vertical="center" wrapText="1"/>
    </xf>
    <xf numFmtId="176" fontId="5" fillId="0" borderId="54" xfId="1" applyNumberFormat="1" applyFont="1" applyFill="1" applyBorder="1" applyProtection="1">
      <alignment vertical="center"/>
    </xf>
    <xf numFmtId="0" fontId="14" fillId="0" borderId="55" xfId="0" applyFont="1" applyBorder="1" applyAlignment="1" applyProtection="1">
      <alignment horizontal="center" vertical="center" wrapText="1"/>
    </xf>
    <xf numFmtId="176" fontId="5" fillId="0" borderId="56" xfId="1" applyNumberFormat="1" applyFont="1" applyFill="1" applyBorder="1" applyProtection="1">
      <alignment vertical="center"/>
    </xf>
    <xf numFmtId="177" fontId="5" fillId="6" borderId="32" xfId="1" applyNumberFormat="1" applyFont="1" applyFill="1" applyBorder="1" applyProtection="1">
      <alignment vertical="center"/>
    </xf>
    <xf numFmtId="177" fontId="5" fillId="0" borderId="32" xfId="1" applyNumberFormat="1" applyFont="1" applyFill="1" applyBorder="1" applyProtection="1">
      <alignment vertical="center"/>
    </xf>
    <xf numFmtId="177" fontId="5" fillId="0" borderId="49" xfId="1" applyNumberFormat="1" applyFont="1" applyFill="1" applyBorder="1" applyProtection="1">
      <alignment vertical="center"/>
    </xf>
    <xf numFmtId="177" fontId="5" fillId="6" borderId="53" xfId="1" applyNumberFormat="1" applyFont="1" applyFill="1" applyBorder="1" applyProtection="1">
      <alignment vertical="center"/>
    </xf>
    <xf numFmtId="177" fontId="5" fillId="6" borderId="38" xfId="1" applyNumberFormat="1" applyFont="1" applyFill="1" applyBorder="1" applyProtection="1">
      <alignment vertical="center"/>
    </xf>
    <xf numFmtId="177" fontId="5" fillId="6" borderId="36" xfId="1" applyNumberFormat="1" applyFont="1" applyFill="1" applyBorder="1" applyProtection="1">
      <alignment vertical="center"/>
    </xf>
    <xf numFmtId="177" fontId="5" fillId="0" borderId="33" xfId="1" applyNumberFormat="1" applyFont="1" applyFill="1" applyBorder="1" applyProtection="1">
      <alignment vertical="center"/>
    </xf>
    <xf numFmtId="177" fontId="5" fillId="0" borderId="57" xfId="1" applyNumberFormat="1" applyFont="1" applyFill="1" applyBorder="1" applyProtection="1">
      <alignment vertical="center"/>
    </xf>
    <xf numFmtId="177" fontId="5" fillId="0" borderId="53" xfId="1" applyNumberFormat="1" applyFont="1" applyFill="1" applyBorder="1" applyProtection="1">
      <alignment vertical="center"/>
    </xf>
    <xf numFmtId="177" fontId="23" fillId="2" borderId="32" xfId="1" applyNumberFormat="1" applyFont="1" applyFill="1" applyBorder="1" applyProtection="1">
      <alignment vertical="center"/>
    </xf>
    <xf numFmtId="177" fontId="23" fillId="2" borderId="36" xfId="1" applyNumberFormat="1" applyFont="1" applyFill="1" applyBorder="1" applyProtection="1">
      <alignment vertical="center"/>
    </xf>
    <xf numFmtId="0" fontId="24" fillId="0" borderId="41" xfId="0" applyFont="1" applyBorder="1" applyAlignment="1" applyProtection="1">
      <alignment horizontal="center" vertical="center" wrapText="1"/>
    </xf>
    <xf numFmtId="177" fontId="23" fillId="6" borderId="32" xfId="1" applyNumberFormat="1" applyFont="1" applyFill="1" applyBorder="1" applyProtection="1">
      <alignment vertical="center"/>
    </xf>
    <xf numFmtId="177" fontId="23" fillId="6" borderId="53" xfId="1" applyNumberFormat="1" applyFont="1" applyFill="1" applyBorder="1" applyProtection="1">
      <alignment vertical="center"/>
    </xf>
    <xf numFmtId="0" fontId="11" fillId="2" borderId="1" xfId="0" applyFont="1" applyFill="1" applyBorder="1" applyProtection="1">
      <alignment vertical="center"/>
    </xf>
    <xf numFmtId="0" fontId="25" fillId="2" borderId="2" xfId="0" applyFont="1" applyFill="1" applyBorder="1" applyProtection="1">
      <alignment vertical="center"/>
    </xf>
    <xf numFmtId="0" fontId="25" fillId="2" borderId="2" xfId="0" applyFont="1" applyFill="1" applyBorder="1" applyAlignment="1" applyProtection="1">
      <alignment horizontal="center" vertical="center"/>
    </xf>
    <xf numFmtId="0" fontId="25" fillId="2" borderId="3" xfId="0" applyFont="1" applyFill="1" applyBorder="1" applyProtection="1">
      <alignment vertical="center"/>
    </xf>
    <xf numFmtId="0" fontId="2" fillId="2" borderId="9" xfId="0" applyFont="1" applyFill="1" applyBorder="1" applyProtection="1">
      <alignment vertical="center"/>
    </xf>
    <xf numFmtId="0" fontId="0" fillId="2" borderId="0" xfId="0" applyFill="1" applyBorder="1" applyProtection="1">
      <alignment vertical="center"/>
    </xf>
    <xf numFmtId="0" fontId="0" fillId="2" borderId="0" xfId="0" applyFill="1" applyBorder="1" applyAlignment="1" applyProtection="1">
      <alignment horizontal="center" vertical="center"/>
    </xf>
    <xf numFmtId="0" fontId="27" fillId="2" borderId="0" xfId="0" applyFont="1" applyFill="1" applyBorder="1" applyAlignment="1" applyProtection="1">
      <alignment horizontal="right" vertical="center"/>
    </xf>
    <xf numFmtId="0" fontId="15" fillId="4" borderId="16" xfId="0" applyFont="1" applyFill="1" applyBorder="1" applyAlignment="1" applyProtection="1">
      <alignment horizontal="center" vertical="center" shrinkToFit="1"/>
    </xf>
    <xf numFmtId="176" fontId="17" fillId="0" borderId="51" xfId="1" applyNumberFormat="1" applyFont="1" applyBorder="1" applyAlignment="1" applyProtection="1">
      <alignment vertical="center" shrinkToFit="1"/>
    </xf>
    <xf numFmtId="177" fontId="17" fillId="5" borderId="49" xfId="1" applyNumberFormat="1" applyFont="1" applyFill="1" applyBorder="1" applyAlignment="1" applyProtection="1">
      <alignment vertical="center" shrinkToFit="1"/>
    </xf>
    <xf numFmtId="177" fontId="17" fillId="3" borderId="49" xfId="1" applyNumberFormat="1" applyFont="1" applyFill="1" applyBorder="1" applyAlignment="1" applyProtection="1">
      <alignment vertical="center" shrinkToFit="1"/>
    </xf>
    <xf numFmtId="38" fontId="2" fillId="0" borderId="5" xfId="1" applyFont="1" applyBorder="1" applyAlignment="1" applyProtection="1">
      <alignment horizontal="center" vertical="center" shrinkToFit="1"/>
      <protection locked="0"/>
    </xf>
    <xf numFmtId="0" fontId="31" fillId="0" borderId="0" xfId="0" applyFont="1" applyFill="1" applyProtection="1">
      <alignment vertical="center"/>
    </xf>
    <xf numFmtId="0" fontId="31" fillId="0" borderId="0" xfId="0" applyFont="1" applyFill="1" applyBorder="1" applyProtection="1">
      <alignment vertical="center"/>
    </xf>
    <xf numFmtId="0" fontId="31" fillId="0" borderId="0" xfId="0" applyFont="1" applyProtection="1">
      <alignment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0" fillId="0" borderId="20" xfId="0" applyFont="1" applyBorder="1" applyAlignment="1" applyProtection="1">
      <alignment horizontal="center" vertical="center" textRotation="255"/>
    </xf>
    <xf numFmtId="0" fontId="10" fillId="0" borderId="31" xfId="0" applyFont="1" applyBorder="1" applyAlignment="1" applyProtection="1">
      <alignment horizontal="center" vertical="center" textRotation="255"/>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46" xfId="0" applyFont="1" applyBorder="1" applyAlignment="1" applyProtection="1">
      <alignment horizontal="center" vertical="center"/>
    </xf>
    <xf numFmtId="0" fontId="15" fillId="0" borderId="10" xfId="0" applyFont="1" applyBorder="1" applyAlignment="1" applyProtection="1">
      <alignment horizontal="center" vertical="center"/>
    </xf>
    <xf numFmtId="0" fontId="15" fillId="0" borderId="50" xfId="0" applyFont="1" applyBorder="1" applyAlignment="1" applyProtection="1">
      <alignment horizontal="center" vertical="center"/>
    </xf>
    <xf numFmtId="0" fontId="10" fillId="0" borderId="34" xfId="0" applyFont="1" applyBorder="1" applyAlignment="1" applyProtection="1">
      <alignment horizontal="center" vertical="center" textRotation="255"/>
    </xf>
    <xf numFmtId="0" fontId="14" fillId="0" borderId="0" xfId="0" applyFont="1" applyAlignment="1" applyProtection="1">
      <alignment vertical="center" wrapText="1"/>
    </xf>
    <xf numFmtId="0" fontId="15" fillId="0" borderId="12" xfId="0" applyFont="1" applyBorder="1" applyAlignment="1" applyProtection="1">
      <alignment horizontal="center" vertical="center" textRotation="255"/>
    </xf>
    <xf numFmtId="0" fontId="15" fillId="0" borderId="17" xfId="0" applyFont="1" applyBorder="1" applyAlignment="1" applyProtection="1">
      <alignment horizontal="center" vertical="center" textRotation="255"/>
    </xf>
    <xf numFmtId="0" fontId="15" fillId="0" borderId="22" xfId="0" applyFont="1" applyBorder="1" applyAlignment="1" applyProtection="1">
      <alignment horizontal="center" vertical="center" textRotation="255"/>
    </xf>
    <xf numFmtId="177" fontId="17" fillId="4" borderId="21" xfId="0" applyNumberFormat="1" applyFont="1" applyFill="1" applyBorder="1" applyAlignment="1" applyProtection="1">
      <alignment vertical="center" shrinkToFit="1"/>
    </xf>
    <xf numFmtId="177" fontId="17" fillId="4" borderId="26" xfId="0" applyNumberFormat="1" applyFont="1" applyFill="1" applyBorder="1" applyAlignment="1" applyProtection="1">
      <alignment vertical="center" shrinkToFit="1"/>
    </xf>
    <xf numFmtId="0" fontId="19" fillId="0" borderId="28" xfId="0" applyFont="1" applyBorder="1" applyAlignment="1" applyProtection="1">
      <alignment horizontal="center" vertical="center"/>
    </xf>
    <xf numFmtId="0" fontId="19" fillId="0" borderId="29"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48" xfId="0" applyFont="1" applyBorder="1" applyAlignment="1" applyProtection="1">
      <alignment horizontal="center" vertical="center"/>
    </xf>
    <xf numFmtId="0" fontId="14" fillId="0" borderId="0" xfId="0" applyFont="1" applyAlignment="1" applyProtection="1">
      <alignment vertical="center" shrinkToFit="1"/>
    </xf>
    <xf numFmtId="0" fontId="0" fillId="3" borderId="4" xfId="0" applyFill="1" applyBorder="1" applyAlignment="1" applyProtection="1">
      <alignment horizontal="left" vertical="center" wrapText="1"/>
    </xf>
    <xf numFmtId="0" fontId="0" fillId="3" borderId="5" xfId="0" applyFill="1" applyBorder="1" applyAlignment="1" applyProtection="1">
      <alignment horizontal="left" vertical="center" wrapText="1"/>
    </xf>
    <xf numFmtId="0" fontId="0" fillId="3" borderId="6" xfId="0" applyFill="1" applyBorder="1" applyAlignment="1" applyProtection="1">
      <alignment horizontal="left" vertical="center" wrapText="1"/>
    </xf>
    <xf numFmtId="0" fontId="28" fillId="2" borderId="9"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29" fillId="2" borderId="8" xfId="0" applyFont="1" applyFill="1" applyBorder="1" applyAlignment="1" applyProtection="1">
      <alignment vertical="center" wrapText="1"/>
    </xf>
    <xf numFmtId="0" fontId="32" fillId="2" borderId="9"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33" fillId="2" borderId="8" xfId="0" applyFont="1" applyFill="1" applyBorder="1" applyAlignment="1" applyProtection="1">
      <alignment vertical="center" wrapText="1"/>
    </xf>
    <xf numFmtId="0" fontId="33" fillId="2" borderId="9" xfId="0" applyFont="1" applyFill="1" applyBorder="1" applyAlignment="1" applyProtection="1">
      <alignment vertical="center" wrapText="1"/>
    </xf>
    <xf numFmtId="0" fontId="10" fillId="4" borderId="4"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zoomScale="85" zoomScaleNormal="85" workbookViewId="0">
      <selection activeCell="E3" sqref="E3"/>
    </sheetView>
  </sheetViews>
  <sheetFormatPr defaultRowHeight="13" x14ac:dyDescent="0.2"/>
  <cols>
    <col min="1" max="7" width="14.6328125" customWidth="1"/>
    <col min="257" max="257" width="11" customWidth="1"/>
    <col min="258" max="260" width="16.453125" customWidth="1"/>
    <col min="261" max="261" width="16.26953125" customWidth="1"/>
    <col min="262" max="263" width="13.08984375" customWidth="1"/>
    <col min="513" max="513" width="11" customWidth="1"/>
    <col min="514" max="516" width="16.453125" customWidth="1"/>
    <col min="517" max="517" width="16.26953125" customWidth="1"/>
    <col min="518" max="519" width="13.08984375" customWidth="1"/>
    <col min="769" max="769" width="11" customWidth="1"/>
    <col min="770" max="772" width="16.453125" customWidth="1"/>
    <col min="773" max="773" width="16.26953125" customWidth="1"/>
    <col min="774" max="775" width="13.08984375" customWidth="1"/>
    <col min="1025" max="1025" width="11" customWidth="1"/>
    <col min="1026" max="1028" width="16.453125" customWidth="1"/>
    <col min="1029" max="1029" width="16.26953125" customWidth="1"/>
    <col min="1030" max="1031" width="13.08984375" customWidth="1"/>
    <col min="1281" max="1281" width="11" customWidth="1"/>
    <col min="1282" max="1284" width="16.453125" customWidth="1"/>
    <col min="1285" max="1285" width="16.26953125" customWidth="1"/>
    <col min="1286" max="1287" width="13.08984375" customWidth="1"/>
    <col min="1537" max="1537" width="11" customWidth="1"/>
    <col min="1538" max="1540" width="16.453125" customWidth="1"/>
    <col min="1541" max="1541" width="16.26953125" customWidth="1"/>
    <col min="1542" max="1543" width="13.08984375" customWidth="1"/>
    <col min="1793" max="1793" width="11" customWidth="1"/>
    <col min="1794" max="1796" width="16.453125" customWidth="1"/>
    <col min="1797" max="1797" width="16.26953125" customWidth="1"/>
    <col min="1798" max="1799" width="13.08984375" customWidth="1"/>
    <col min="2049" max="2049" width="11" customWidth="1"/>
    <col min="2050" max="2052" width="16.453125" customWidth="1"/>
    <col min="2053" max="2053" width="16.26953125" customWidth="1"/>
    <col min="2054" max="2055" width="13.08984375" customWidth="1"/>
    <col min="2305" max="2305" width="11" customWidth="1"/>
    <col min="2306" max="2308" width="16.453125" customWidth="1"/>
    <col min="2309" max="2309" width="16.26953125" customWidth="1"/>
    <col min="2310" max="2311" width="13.08984375" customWidth="1"/>
    <col min="2561" max="2561" width="11" customWidth="1"/>
    <col min="2562" max="2564" width="16.453125" customWidth="1"/>
    <col min="2565" max="2565" width="16.26953125" customWidth="1"/>
    <col min="2566" max="2567" width="13.08984375" customWidth="1"/>
    <col min="2817" max="2817" width="11" customWidth="1"/>
    <col min="2818" max="2820" width="16.453125" customWidth="1"/>
    <col min="2821" max="2821" width="16.26953125" customWidth="1"/>
    <col min="2822" max="2823" width="13.08984375" customWidth="1"/>
    <col min="3073" max="3073" width="11" customWidth="1"/>
    <col min="3074" max="3076" width="16.453125" customWidth="1"/>
    <col min="3077" max="3077" width="16.26953125" customWidth="1"/>
    <col min="3078" max="3079" width="13.08984375" customWidth="1"/>
    <col min="3329" max="3329" width="11" customWidth="1"/>
    <col min="3330" max="3332" width="16.453125" customWidth="1"/>
    <col min="3333" max="3333" width="16.26953125" customWidth="1"/>
    <col min="3334" max="3335" width="13.08984375" customWidth="1"/>
    <col min="3585" max="3585" width="11" customWidth="1"/>
    <col min="3586" max="3588" width="16.453125" customWidth="1"/>
    <col min="3589" max="3589" width="16.26953125" customWidth="1"/>
    <col min="3590" max="3591" width="13.08984375" customWidth="1"/>
    <col min="3841" max="3841" width="11" customWidth="1"/>
    <col min="3842" max="3844" width="16.453125" customWidth="1"/>
    <col min="3845" max="3845" width="16.26953125" customWidth="1"/>
    <col min="3846" max="3847" width="13.08984375" customWidth="1"/>
    <col min="4097" max="4097" width="11" customWidth="1"/>
    <col min="4098" max="4100" width="16.453125" customWidth="1"/>
    <col min="4101" max="4101" width="16.26953125" customWidth="1"/>
    <col min="4102" max="4103" width="13.08984375" customWidth="1"/>
    <col min="4353" max="4353" width="11" customWidth="1"/>
    <col min="4354" max="4356" width="16.453125" customWidth="1"/>
    <col min="4357" max="4357" width="16.26953125" customWidth="1"/>
    <col min="4358" max="4359" width="13.08984375" customWidth="1"/>
    <col min="4609" max="4609" width="11" customWidth="1"/>
    <col min="4610" max="4612" width="16.453125" customWidth="1"/>
    <col min="4613" max="4613" width="16.26953125" customWidth="1"/>
    <col min="4614" max="4615" width="13.08984375" customWidth="1"/>
    <col min="4865" max="4865" width="11" customWidth="1"/>
    <col min="4866" max="4868" width="16.453125" customWidth="1"/>
    <col min="4869" max="4869" width="16.26953125" customWidth="1"/>
    <col min="4870" max="4871" width="13.08984375" customWidth="1"/>
    <col min="5121" max="5121" width="11" customWidth="1"/>
    <col min="5122" max="5124" width="16.453125" customWidth="1"/>
    <col min="5125" max="5125" width="16.26953125" customWidth="1"/>
    <col min="5126" max="5127" width="13.08984375" customWidth="1"/>
    <col min="5377" max="5377" width="11" customWidth="1"/>
    <col min="5378" max="5380" width="16.453125" customWidth="1"/>
    <col min="5381" max="5381" width="16.26953125" customWidth="1"/>
    <col min="5382" max="5383" width="13.08984375" customWidth="1"/>
    <col min="5633" max="5633" width="11" customWidth="1"/>
    <col min="5634" max="5636" width="16.453125" customWidth="1"/>
    <col min="5637" max="5637" width="16.26953125" customWidth="1"/>
    <col min="5638" max="5639" width="13.08984375" customWidth="1"/>
    <col min="5889" max="5889" width="11" customWidth="1"/>
    <col min="5890" max="5892" width="16.453125" customWidth="1"/>
    <col min="5893" max="5893" width="16.26953125" customWidth="1"/>
    <col min="5894" max="5895" width="13.08984375" customWidth="1"/>
    <col min="6145" max="6145" width="11" customWidth="1"/>
    <col min="6146" max="6148" width="16.453125" customWidth="1"/>
    <col min="6149" max="6149" width="16.26953125" customWidth="1"/>
    <col min="6150" max="6151" width="13.08984375" customWidth="1"/>
    <col min="6401" max="6401" width="11" customWidth="1"/>
    <col min="6402" max="6404" width="16.453125" customWidth="1"/>
    <col min="6405" max="6405" width="16.26953125" customWidth="1"/>
    <col min="6406" max="6407" width="13.08984375" customWidth="1"/>
    <col min="6657" max="6657" width="11" customWidth="1"/>
    <col min="6658" max="6660" width="16.453125" customWidth="1"/>
    <col min="6661" max="6661" width="16.26953125" customWidth="1"/>
    <col min="6662" max="6663" width="13.08984375" customWidth="1"/>
    <col min="6913" max="6913" width="11" customWidth="1"/>
    <col min="6914" max="6916" width="16.453125" customWidth="1"/>
    <col min="6917" max="6917" width="16.26953125" customWidth="1"/>
    <col min="6918" max="6919" width="13.08984375" customWidth="1"/>
    <col min="7169" max="7169" width="11" customWidth="1"/>
    <col min="7170" max="7172" width="16.453125" customWidth="1"/>
    <col min="7173" max="7173" width="16.26953125" customWidth="1"/>
    <col min="7174" max="7175" width="13.08984375" customWidth="1"/>
    <col min="7425" max="7425" width="11" customWidth="1"/>
    <col min="7426" max="7428" width="16.453125" customWidth="1"/>
    <col min="7429" max="7429" width="16.26953125" customWidth="1"/>
    <col min="7430" max="7431" width="13.08984375" customWidth="1"/>
    <col min="7681" max="7681" width="11" customWidth="1"/>
    <col min="7682" max="7684" width="16.453125" customWidth="1"/>
    <col min="7685" max="7685" width="16.26953125" customWidth="1"/>
    <col min="7686" max="7687" width="13.08984375" customWidth="1"/>
    <col min="7937" max="7937" width="11" customWidth="1"/>
    <col min="7938" max="7940" width="16.453125" customWidth="1"/>
    <col min="7941" max="7941" width="16.26953125" customWidth="1"/>
    <col min="7942" max="7943" width="13.08984375" customWidth="1"/>
    <col min="8193" max="8193" width="11" customWidth="1"/>
    <col min="8194" max="8196" width="16.453125" customWidth="1"/>
    <col min="8197" max="8197" width="16.26953125" customWidth="1"/>
    <col min="8198" max="8199" width="13.08984375" customWidth="1"/>
    <col min="8449" max="8449" width="11" customWidth="1"/>
    <col min="8450" max="8452" width="16.453125" customWidth="1"/>
    <col min="8453" max="8453" width="16.26953125" customWidth="1"/>
    <col min="8454" max="8455" width="13.08984375" customWidth="1"/>
    <col min="8705" max="8705" width="11" customWidth="1"/>
    <col min="8706" max="8708" width="16.453125" customWidth="1"/>
    <col min="8709" max="8709" width="16.26953125" customWidth="1"/>
    <col min="8710" max="8711" width="13.08984375" customWidth="1"/>
    <col min="8961" max="8961" width="11" customWidth="1"/>
    <col min="8962" max="8964" width="16.453125" customWidth="1"/>
    <col min="8965" max="8965" width="16.26953125" customWidth="1"/>
    <col min="8966" max="8967" width="13.08984375" customWidth="1"/>
    <col min="9217" max="9217" width="11" customWidth="1"/>
    <col min="9218" max="9220" width="16.453125" customWidth="1"/>
    <col min="9221" max="9221" width="16.26953125" customWidth="1"/>
    <col min="9222" max="9223" width="13.08984375" customWidth="1"/>
    <col min="9473" max="9473" width="11" customWidth="1"/>
    <col min="9474" max="9476" width="16.453125" customWidth="1"/>
    <col min="9477" max="9477" width="16.26953125" customWidth="1"/>
    <col min="9478" max="9479" width="13.08984375" customWidth="1"/>
    <col min="9729" max="9729" width="11" customWidth="1"/>
    <col min="9730" max="9732" width="16.453125" customWidth="1"/>
    <col min="9733" max="9733" width="16.26953125" customWidth="1"/>
    <col min="9734" max="9735" width="13.08984375" customWidth="1"/>
    <col min="9985" max="9985" width="11" customWidth="1"/>
    <col min="9986" max="9988" width="16.453125" customWidth="1"/>
    <col min="9989" max="9989" width="16.26953125" customWidth="1"/>
    <col min="9990" max="9991" width="13.08984375" customWidth="1"/>
    <col min="10241" max="10241" width="11" customWidth="1"/>
    <col min="10242" max="10244" width="16.453125" customWidth="1"/>
    <col min="10245" max="10245" width="16.26953125" customWidth="1"/>
    <col min="10246" max="10247" width="13.08984375" customWidth="1"/>
    <col min="10497" max="10497" width="11" customWidth="1"/>
    <col min="10498" max="10500" width="16.453125" customWidth="1"/>
    <col min="10501" max="10501" width="16.26953125" customWidth="1"/>
    <col min="10502" max="10503" width="13.08984375" customWidth="1"/>
    <col min="10753" max="10753" width="11" customWidth="1"/>
    <col min="10754" max="10756" width="16.453125" customWidth="1"/>
    <col min="10757" max="10757" width="16.26953125" customWidth="1"/>
    <col min="10758" max="10759" width="13.08984375" customWidth="1"/>
    <col min="11009" max="11009" width="11" customWidth="1"/>
    <col min="11010" max="11012" width="16.453125" customWidth="1"/>
    <col min="11013" max="11013" width="16.26953125" customWidth="1"/>
    <col min="11014" max="11015" width="13.08984375" customWidth="1"/>
    <col min="11265" max="11265" width="11" customWidth="1"/>
    <col min="11266" max="11268" width="16.453125" customWidth="1"/>
    <col min="11269" max="11269" width="16.26953125" customWidth="1"/>
    <col min="11270" max="11271" width="13.08984375" customWidth="1"/>
    <col min="11521" max="11521" width="11" customWidth="1"/>
    <col min="11522" max="11524" width="16.453125" customWidth="1"/>
    <col min="11525" max="11525" width="16.26953125" customWidth="1"/>
    <col min="11526" max="11527" width="13.08984375" customWidth="1"/>
    <col min="11777" max="11777" width="11" customWidth="1"/>
    <col min="11778" max="11780" width="16.453125" customWidth="1"/>
    <col min="11781" max="11781" width="16.26953125" customWidth="1"/>
    <col min="11782" max="11783" width="13.08984375" customWidth="1"/>
    <col min="12033" max="12033" width="11" customWidth="1"/>
    <col min="12034" max="12036" width="16.453125" customWidth="1"/>
    <col min="12037" max="12037" width="16.26953125" customWidth="1"/>
    <col min="12038" max="12039" width="13.08984375" customWidth="1"/>
    <col min="12289" max="12289" width="11" customWidth="1"/>
    <col min="12290" max="12292" width="16.453125" customWidth="1"/>
    <col min="12293" max="12293" width="16.26953125" customWidth="1"/>
    <col min="12294" max="12295" width="13.08984375" customWidth="1"/>
    <col min="12545" max="12545" width="11" customWidth="1"/>
    <col min="12546" max="12548" width="16.453125" customWidth="1"/>
    <col min="12549" max="12549" width="16.26953125" customWidth="1"/>
    <col min="12550" max="12551" width="13.08984375" customWidth="1"/>
    <col min="12801" max="12801" width="11" customWidth="1"/>
    <col min="12802" max="12804" width="16.453125" customWidth="1"/>
    <col min="12805" max="12805" width="16.26953125" customWidth="1"/>
    <col min="12806" max="12807" width="13.08984375" customWidth="1"/>
    <col min="13057" max="13057" width="11" customWidth="1"/>
    <col min="13058" max="13060" width="16.453125" customWidth="1"/>
    <col min="13061" max="13061" width="16.26953125" customWidth="1"/>
    <col min="13062" max="13063" width="13.08984375" customWidth="1"/>
    <col min="13313" max="13313" width="11" customWidth="1"/>
    <col min="13314" max="13316" width="16.453125" customWidth="1"/>
    <col min="13317" max="13317" width="16.26953125" customWidth="1"/>
    <col min="13318" max="13319" width="13.08984375" customWidth="1"/>
    <col min="13569" max="13569" width="11" customWidth="1"/>
    <col min="13570" max="13572" width="16.453125" customWidth="1"/>
    <col min="13573" max="13573" width="16.26953125" customWidth="1"/>
    <col min="13574" max="13575" width="13.08984375" customWidth="1"/>
    <col min="13825" max="13825" width="11" customWidth="1"/>
    <col min="13826" max="13828" width="16.453125" customWidth="1"/>
    <col min="13829" max="13829" width="16.26953125" customWidth="1"/>
    <col min="13830" max="13831" width="13.08984375" customWidth="1"/>
    <col min="14081" max="14081" width="11" customWidth="1"/>
    <col min="14082" max="14084" width="16.453125" customWidth="1"/>
    <col min="14085" max="14085" width="16.26953125" customWidth="1"/>
    <col min="14086" max="14087" width="13.08984375" customWidth="1"/>
    <col min="14337" max="14337" width="11" customWidth="1"/>
    <col min="14338" max="14340" width="16.453125" customWidth="1"/>
    <col min="14341" max="14341" width="16.26953125" customWidth="1"/>
    <col min="14342" max="14343" width="13.08984375" customWidth="1"/>
    <col min="14593" max="14593" width="11" customWidth="1"/>
    <col min="14594" max="14596" width="16.453125" customWidth="1"/>
    <col min="14597" max="14597" width="16.26953125" customWidth="1"/>
    <col min="14598" max="14599" width="13.08984375" customWidth="1"/>
    <col min="14849" max="14849" width="11" customWidth="1"/>
    <col min="14850" max="14852" width="16.453125" customWidth="1"/>
    <col min="14853" max="14853" width="16.26953125" customWidth="1"/>
    <col min="14854" max="14855" width="13.08984375" customWidth="1"/>
    <col min="15105" max="15105" width="11" customWidth="1"/>
    <col min="15106" max="15108" width="16.453125" customWidth="1"/>
    <col min="15109" max="15109" width="16.26953125" customWidth="1"/>
    <col min="15110" max="15111" width="13.08984375" customWidth="1"/>
    <col min="15361" max="15361" width="11" customWidth="1"/>
    <col min="15362" max="15364" width="16.453125" customWidth="1"/>
    <col min="15365" max="15365" width="16.26953125" customWidth="1"/>
    <col min="15366" max="15367" width="13.08984375" customWidth="1"/>
    <col min="15617" max="15617" width="11" customWidth="1"/>
    <col min="15618" max="15620" width="16.453125" customWidth="1"/>
    <col min="15621" max="15621" width="16.26953125" customWidth="1"/>
    <col min="15622" max="15623" width="13.08984375" customWidth="1"/>
    <col min="15873" max="15873" width="11" customWidth="1"/>
    <col min="15874" max="15876" width="16.453125" customWidth="1"/>
    <col min="15877" max="15877" width="16.26953125" customWidth="1"/>
    <col min="15878" max="15879" width="13.08984375" customWidth="1"/>
    <col min="16129" max="16129" width="11" customWidth="1"/>
    <col min="16130" max="16132" width="16.453125" customWidth="1"/>
    <col min="16133" max="16133" width="16.26953125" customWidth="1"/>
    <col min="16134" max="16135" width="13.08984375" customWidth="1"/>
  </cols>
  <sheetData>
    <row r="1" spans="1:9" s="3" customFormat="1" ht="20" customHeight="1" x14ac:dyDescent="0.2">
      <c r="A1" s="79" t="s">
        <v>32</v>
      </c>
      <c r="B1" s="80"/>
      <c r="C1" s="81"/>
      <c r="D1" s="80"/>
      <c r="E1" s="80"/>
      <c r="F1" s="80"/>
      <c r="G1" s="82"/>
      <c r="H1" s="1"/>
      <c r="I1" s="2"/>
    </row>
    <row r="2" spans="1:9" s="3" customFormat="1" ht="19.5" thickBot="1" x14ac:dyDescent="0.25">
      <c r="A2" s="83"/>
      <c r="B2" s="84"/>
      <c r="C2" s="85"/>
      <c r="D2" s="84"/>
      <c r="E2" s="84"/>
      <c r="F2" s="86"/>
      <c r="G2" s="5"/>
      <c r="H2" s="1"/>
      <c r="I2" s="2"/>
    </row>
    <row r="3" spans="1:9" s="3" customFormat="1" ht="39.75" customHeight="1" thickBot="1" x14ac:dyDescent="0.25">
      <c r="A3" s="117" t="s">
        <v>40</v>
      </c>
      <c r="B3" s="118"/>
      <c r="C3" s="118"/>
      <c r="D3" s="119"/>
      <c r="E3" s="91">
        <v>0</v>
      </c>
      <c r="F3" s="4" t="s">
        <v>0</v>
      </c>
      <c r="G3" s="5"/>
      <c r="H3" s="1"/>
      <c r="I3" s="2"/>
    </row>
    <row r="4" spans="1:9" s="3" customFormat="1" ht="24" customHeight="1" x14ac:dyDescent="0.2">
      <c r="A4" s="120" t="s">
        <v>39</v>
      </c>
      <c r="B4" s="121"/>
      <c r="C4" s="121"/>
      <c r="D4" s="121"/>
      <c r="E4" s="121"/>
      <c r="F4" s="121"/>
      <c r="G4" s="122"/>
      <c r="H4" s="1"/>
      <c r="I4" s="2"/>
    </row>
    <row r="5" spans="1:9" s="94" customFormat="1" ht="24" customHeight="1" x14ac:dyDescent="0.2">
      <c r="A5" s="123" t="s">
        <v>43</v>
      </c>
      <c r="B5" s="124"/>
      <c r="C5" s="124"/>
      <c r="D5" s="124"/>
      <c r="E5" s="124"/>
      <c r="F5" s="124"/>
      <c r="G5" s="125"/>
      <c r="H5" s="92"/>
      <c r="I5" s="93"/>
    </row>
    <row r="6" spans="1:9" s="94" customFormat="1" ht="24" customHeight="1" x14ac:dyDescent="0.2">
      <c r="A6" s="126" t="s">
        <v>42</v>
      </c>
      <c r="B6" s="124"/>
      <c r="C6" s="124"/>
      <c r="D6" s="124"/>
      <c r="E6" s="124"/>
      <c r="F6" s="124"/>
      <c r="G6" s="125"/>
      <c r="H6" s="92"/>
      <c r="I6" s="93"/>
    </row>
    <row r="7" spans="1:9" s="94" customFormat="1" ht="34" customHeight="1" x14ac:dyDescent="0.2">
      <c r="A7" s="123" t="s">
        <v>44</v>
      </c>
      <c r="B7" s="124"/>
      <c r="C7" s="124"/>
      <c r="D7" s="124"/>
      <c r="E7" s="124"/>
      <c r="F7" s="124"/>
      <c r="G7" s="125"/>
      <c r="H7" s="92"/>
      <c r="I7" s="93"/>
    </row>
    <row r="8" spans="1:9" s="3" customFormat="1" x14ac:dyDescent="0.2">
      <c r="C8" s="6"/>
      <c r="H8" s="1"/>
      <c r="I8" s="2"/>
    </row>
    <row r="9" spans="1:9" s="3" customFormat="1" ht="21" x14ac:dyDescent="0.2">
      <c r="A9" s="7" t="s">
        <v>1</v>
      </c>
      <c r="C9" s="6"/>
      <c r="H9" s="1"/>
      <c r="I9" s="2"/>
    </row>
    <row r="10" spans="1:9" s="3" customFormat="1" ht="24.75" customHeight="1" x14ac:dyDescent="0.2">
      <c r="A10" s="8"/>
      <c r="C10" s="6"/>
      <c r="E10" s="3" t="s">
        <v>2</v>
      </c>
      <c r="H10" s="1"/>
      <c r="I10" s="2"/>
    </row>
    <row r="11" spans="1:9" s="3" customFormat="1" ht="18" customHeight="1" thickBot="1" x14ac:dyDescent="0.25">
      <c r="C11" s="6"/>
      <c r="H11" s="1"/>
      <c r="I11" s="2"/>
    </row>
    <row r="12" spans="1:9" s="3" customFormat="1" ht="36" customHeight="1" thickBot="1" x14ac:dyDescent="0.25">
      <c r="A12" s="127" t="s">
        <v>33</v>
      </c>
      <c r="B12" s="128"/>
      <c r="C12" s="9">
        <f>E3</f>
        <v>0</v>
      </c>
      <c r="D12" s="10" t="s">
        <v>3</v>
      </c>
      <c r="F12" s="11" t="s">
        <v>4</v>
      </c>
      <c r="G12" s="12">
        <v>0.1</v>
      </c>
      <c r="H12" s="1"/>
      <c r="I12" s="2"/>
    </row>
    <row r="13" spans="1:9" s="3" customFormat="1" ht="18.75" customHeight="1" x14ac:dyDescent="0.2">
      <c r="C13" s="6"/>
      <c r="H13" s="1"/>
      <c r="I13" s="2"/>
    </row>
    <row r="14" spans="1:9" s="13" customFormat="1" ht="31.5" customHeight="1" x14ac:dyDescent="0.2">
      <c r="A14" s="13" t="s">
        <v>29</v>
      </c>
      <c r="C14" s="14"/>
      <c r="H14" s="15"/>
      <c r="I14" s="16"/>
    </row>
    <row r="15" spans="1:9" s="13" customFormat="1" ht="20.25" customHeight="1" x14ac:dyDescent="0.2">
      <c r="A15" s="116" t="s">
        <v>34</v>
      </c>
      <c r="B15" s="116"/>
      <c r="C15" s="116"/>
      <c r="D15" s="116"/>
      <c r="E15" s="116"/>
      <c r="F15" s="116"/>
      <c r="G15" s="116"/>
      <c r="H15" s="15"/>
      <c r="I15" s="16"/>
    </row>
    <row r="16" spans="1:9" s="13" customFormat="1" ht="20.25" customHeight="1" x14ac:dyDescent="0.2">
      <c r="A16" s="105"/>
      <c r="B16" s="105"/>
      <c r="C16" s="105"/>
      <c r="D16" s="105"/>
      <c r="E16" s="105"/>
      <c r="F16" s="105"/>
      <c r="G16" s="105"/>
      <c r="H16" s="15"/>
      <c r="I16" s="16"/>
    </row>
    <row r="17" spans="1:9" s="3" customFormat="1" ht="21" customHeight="1" thickBot="1" x14ac:dyDescent="0.25">
      <c r="C17" s="6"/>
      <c r="H17" s="1"/>
      <c r="I17" s="2"/>
    </row>
    <row r="18" spans="1:9" s="13" customFormat="1" ht="23.5" x14ac:dyDescent="0.2">
      <c r="A18" s="106" t="s">
        <v>5</v>
      </c>
      <c r="B18" s="17"/>
      <c r="C18" s="18" t="s">
        <v>6</v>
      </c>
      <c r="D18" s="19" t="s">
        <v>31</v>
      </c>
      <c r="E18" s="87" t="s">
        <v>7</v>
      </c>
      <c r="H18" s="15"/>
      <c r="I18" s="16"/>
    </row>
    <row r="19" spans="1:9" s="23" customFormat="1" ht="29.25" customHeight="1" x14ac:dyDescent="0.2">
      <c r="A19" s="107"/>
      <c r="B19" s="20" t="s">
        <v>8</v>
      </c>
      <c r="C19" s="21">
        <f>ROUNDUP(C12/2,0)</f>
        <v>0</v>
      </c>
      <c r="D19" s="22">
        <f>E38</f>
        <v>0</v>
      </c>
      <c r="E19" s="109">
        <f>ROUNDDOWN(D19+D20,0)</f>
        <v>0</v>
      </c>
      <c r="H19" s="24"/>
      <c r="I19" s="25"/>
    </row>
    <row r="20" spans="1:9" s="23" customFormat="1" ht="29.25" customHeight="1" thickBot="1" x14ac:dyDescent="0.25">
      <c r="A20" s="108"/>
      <c r="B20" s="26" t="s">
        <v>9</v>
      </c>
      <c r="C20" s="27">
        <f>ROUNDDOWN(C12/2,0)</f>
        <v>0</v>
      </c>
      <c r="D20" s="28">
        <f>E56</f>
        <v>0</v>
      </c>
      <c r="E20" s="110"/>
      <c r="H20" s="24"/>
      <c r="I20" s="25"/>
    </row>
    <row r="21" spans="1:9" s="23" customFormat="1" ht="20.25" customHeight="1" x14ac:dyDescent="0.2">
      <c r="A21" s="29"/>
      <c r="B21" s="30"/>
      <c r="C21" s="31"/>
      <c r="D21" s="31"/>
      <c r="E21" s="32"/>
      <c r="F21" s="32"/>
      <c r="G21" s="32"/>
      <c r="H21" s="24"/>
      <c r="I21" s="25"/>
    </row>
    <row r="22" spans="1:9" s="3" customFormat="1" ht="24.75" customHeight="1" thickBot="1" x14ac:dyDescent="0.25">
      <c r="C22" s="6"/>
      <c r="H22" s="1"/>
      <c r="I22" s="2"/>
    </row>
    <row r="23" spans="1:9" s="3" customFormat="1" ht="24" thickBot="1" x14ac:dyDescent="0.25">
      <c r="A23" s="33" t="s">
        <v>10</v>
      </c>
      <c r="B23" s="34"/>
      <c r="C23" s="35"/>
      <c r="D23" s="34"/>
      <c r="E23" s="36"/>
      <c r="H23" s="1"/>
      <c r="I23" s="2"/>
    </row>
    <row r="24" spans="1:9" s="3" customFormat="1" ht="30" customHeight="1" x14ac:dyDescent="0.2">
      <c r="A24" s="111"/>
      <c r="B24" s="112"/>
      <c r="C24" s="37" t="s">
        <v>35</v>
      </c>
      <c r="D24" s="38" t="s">
        <v>11</v>
      </c>
      <c r="E24" s="37" t="s">
        <v>36</v>
      </c>
      <c r="H24" s="39"/>
      <c r="I24" s="2"/>
    </row>
    <row r="25" spans="1:9" s="3" customFormat="1" ht="31" x14ac:dyDescent="0.2">
      <c r="A25" s="98" t="s">
        <v>30</v>
      </c>
      <c r="B25" s="40" t="s">
        <v>12</v>
      </c>
      <c r="C25" s="74">
        <v>925</v>
      </c>
      <c r="D25" s="41">
        <f>IF(C19&gt;=101,0,IF(C19&gt;=11,10,C19))</f>
        <v>0</v>
      </c>
      <c r="E25" s="42">
        <f>IF(C19=0,0,IF(C19&lt;=100,C25,0))</f>
        <v>0</v>
      </c>
      <c r="H25" s="43"/>
      <c r="I25" s="2"/>
    </row>
    <row r="26" spans="1:9" s="3" customFormat="1" ht="31.5" thickBot="1" x14ac:dyDescent="0.25">
      <c r="A26" s="104"/>
      <c r="B26" s="44" t="s">
        <v>13</v>
      </c>
      <c r="C26" s="75">
        <v>1900</v>
      </c>
      <c r="D26" s="45">
        <f>IF(C19&gt;=101,10,0)</f>
        <v>0</v>
      </c>
      <c r="E26" s="46">
        <f>IF(C19&gt;=101,C26,0)</f>
        <v>0</v>
      </c>
      <c r="H26" s="43"/>
      <c r="I26" s="2"/>
    </row>
    <row r="27" spans="1:9" s="3" customFormat="1" ht="30" customHeight="1" thickTop="1" x14ac:dyDescent="0.2">
      <c r="A27" s="95"/>
      <c r="B27" s="96"/>
      <c r="C27" s="76" t="s">
        <v>41</v>
      </c>
      <c r="D27" s="47" t="s">
        <v>14</v>
      </c>
      <c r="E27" s="48" t="s">
        <v>36</v>
      </c>
      <c r="H27" s="39"/>
      <c r="I27" s="2"/>
    </row>
    <row r="28" spans="1:9" s="3" customFormat="1" ht="20.149999999999999" customHeight="1" x14ac:dyDescent="0.2">
      <c r="A28" s="97" t="s">
        <v>15</v>
      </c>
      <c r="B28" s="49" t="s">
        <v>16</v>
      </c>
      <c r="C28" s="77">
        <v>147</v>
      </c>
      <c r="D28" s="50">
        <f>IF(C19&lt;=10,0,IF(C19&gt;=21,10,C19-10))</f>
        <v>0</v>
      </c>
      <c r="E28" s="66">
        <f t="shared" ref="E28:E35" si="0">ROUNDDOWN(C28*D28,0)</f>
        <v>0</v>
      </c>
      <c r="H28" s="43"/>
      <c r="I28" s="2"/>
    </row>
    <row r="29" spans="1:9" s="3" customFormat="1" ht="20.149999999999999" customHeight="1" x14ac:dyDescent="0.2">
      <c r="A29" s="97"/>
      <c r="B29" s="49" t="s">
        <v>17</v>
      </c>
      <c r="C29" s="77">
        <v>167</v>
      </c>
      <c r="D29" s="50">
        <f>IF(C19&lt;=20,0,IF(C19&gt;=31,10,C19-20))</f>
        <v>0</v>
      </c>
      <c r="E29" s="66">
        <f t="shared" si="0"/>
        <v>0</v>
      </c>
      <c r="H29" s="43"/>
      <c r="I29" s="2"/>
    </row>
    <row r="30" spans="1:9" s="3" customFormat="1" ht="20.149999999999999" customHeight="1" x14ac:dyDescent="0.2">
      <c r="A30" s="97"/>
      <c r="B30" s="49" t="s">
        <v>18</v>
      </c>
      <c r="C30" s="65">
        <v>198</v>
      </c>
      <c r="D30" s="50">
        <f>IF(C19&lt;=30,0,IF(C19&gt;=51,20,C19-30))</f>
        <v>0</v>
      </c>
      <c r="E30" s="66">
        <f t="shared" si="0"/>
        <v>0</v>
      </c>
      <c r="H30" s="43"/>
      <c r="I30" s="2"/>
    </row>
    <row r="31" spans="1:9" s="3" customFormat="1" ht="20.149999999999999" customHeight="1" x14ac:dyDescent="0.2">
      <c r="A31" s="97"/>
      <c r="B31" s="51" t="s">
        <v>19</v>
      </c>
      <c r="C31" s="65">
        <v>239</v>
      </c>
      <c r="D31" s="50">
        <f>IF(C19&lt;=50,0,IF(C19&gt;=101,50,C19-50))</f>
        <v>0</v>
      </c>
      <c r="E31" s="66">
        <f t="shared" si="0"/>
        <v>0</v>
      </c>
      <c r="H31" s="43"/>
      <c r="I31" s="2"/>
    </row>
    <row r="32" spans="1:9" s="3" customFormat="1" ht="20.149999999999999" customHeight="1" x14ac:dyDescent="0.2">
      <c r="A32" s="97"/>
      <c r="B32" s="51" t="s">
        <v>20</v>
      </c>
      <c r="C32" s="65">
        <v>289</v>
      </c>
      <c r="D32" s="50">
        <f>IF(C19&lt;=100,0,IF(C19&gt;=501,400,C19-100))</f>
        <v>0</v>
      </c>
      <c r="E32" s="66">
        <f t="shared" si="0"/>
        <v>0</v>
      </c>
      <c r="H32" s="43"/>
      <c r="I32" s="2"/>
    </row>
    <row r="33" spans="1:9" s="3" customFormat="1" ht="20.149999999999999" customHeight="1" x14ac:dyDescent="0.2">
      <c r="A33" s="97"/>
      <c r="B33" s="51" t="s">
        <v>21</v>
      </c>
      <c r="C33" s="65">
        <v>335</v>
      </c>
      <c r="D33" s="50">
        <f>IF(C19&lt;=500,0,IF(C19&gt;=1001,500,C19-500))</f>
        <v>0</v>
      </c>
      <c r="E33" s="66">
        <f t="shared" si="0"/>
        <v>0</v>
      </c>
      <c r="H33" s="43"/>
      <c r="I33" s="2"/>
    </row>
    <row r="34" spans="1:9" s="3" customFormat="1" ht="20.149999999999999" customHeight="1" x14ac:dyDescent="0.2">
      <c r="A34" s="97"/>
      <c r="B34" s="51" t="s">
        <v>22</v>
      </c>
      <c r="C34" s="65">
        <v>383</v>
      </c>
      <c r="D34" s="50">
        <f>IF(C19&lt;=1000,0,IF(C19&gt;=2001,1000,C19-1000))</f>
        <v>0</v>
      </c>
      <c r="E34" s="66">
        <f t="shared" si="0"/>
        <v>0</v>
      </c>
      <c r="H34" s="43"/>
      <c r="I34" s="2"/>
    </row>
    <row r="35" spans="1:9" s="3" customFormat="1" ht="20.149999999999999" customHeight="1" x14ac:dyDescent="0.2">
      <c r="A35" s="97"/>
      <c r="B35" s="51" t="s">
        <v>23</v>
      </c>
      <c r="C35" s="65">
        <v>432</v>
      </c>
      <c r="D35" s="50">
        <f>IF(C19&lt;=2000,0,C19-2000)</f>
        <v>0</v>
      </c>
      <c r="E35" s="66">
        <f t="shared" si="0"/>
        <v>0</v>
      </c>
      <c r="H35" s="43"/>
      <c r="I35" s="2"/>
    </row>
    <row r="36" spans="1:9" s="3" customFormat="1" ht="20.149999999999999" customHeight="1" x14ac:dyDescent="0.2">
      <c r="A36" s="99" t="s">
        <v>24</v>
      </c>
      <c r="B36" s="100"/>
      <c r="C36" s="100"/>
      <c r="D36" s="101"/>
      <c r="E36" s="66">
        <f>E25+E26+E28+E29+E30+E31+E32+E33+E34+E35</f>
        <v>0</v>
      </c>
      <c r="H36" s="43"/>
      <c r="I36" s="2"/>
    </row>
    <row r="37" spans="1:9" s="3" customFormat="1" ht="20.149999999999999" customHeight="1" thickBot="1" x14ac:dyDescent="0.25">
      <c r="A37" s="113" t="s">
        <v>25</v>
      </c>
      <c r="B37" s="114"/>
      <c r="C37" s="114"/>
      <c r="D37" s="115"/>
      <c r="E37" s="67">
        <f>ROUNDDOWN(E36*0.1,0)</f>
        <v>0</v>
      </c>
      <c r="H37" s="43"/>
      <c r="I37" s="2"/>
    </row>
    <row r="38" spans="1:9" s="3" customFormat="1" ht="30.75" customHeight="1" thickBot="1" x14ac:dyDescent="0.25">
      <c r="A38" s="102" t="s">
        <v>26</v>
      </c>
      <c r="B38" s="103"/>
      <c r="C38" s="52" t="s">
        <v>27</v>
      </c>
      <c r="D38" s="88">
        <f>IF(C19&lt;=11,C19,SUM(D28:D35)+10)</f>
        <v>0</v>
      </c>
      <c r="E38" s="89">
        <f>E36+E37</f>
        <v>0</v>
      </c>
      <c r="H38" s="53"/>
      <c r="I38" s="2"/>
    </row>
    <row r="39" spans="1:9" s="3" customFormat="1" x14ac:dyDescent="0.2">
      <c r="A39" s="54" t="s">
        <v>38</v>
      </c>
      <c r="C39" s="6"/>
      <c r="H39" s="1"/>
      <c r="I39" s="2"/>
    </row>
    <row r="40" spans="1:9" s="3" customFormat="1" ht="13.5" thickBot="1" x14ac:dyDescent="0.25">
      <c r="C40" s="6"/>
      <c r="H40" s="1"/>
      <c r="I40" s="2"/>
    </row>
    <row r="41" spans="1:9" s="3" customFormat="1" ht="24" thickBot="1" x14ac:dyDescent="0.25">
      <c r="A41" s="55" t="s">
        <v>28</v>
      </c>
      <c r="B41" s="56"/>
      <c r="C41" s="57"/>
      <c r="D41" s="56"/>
      <c r="E41" s="58"/>
      <c r="H41" s="1"/>
      <c r="I41" s="2"/>
    </row>
    <row r="42" spans="1:9" s="3" customFormat="1" ht="30" customHeight="1" x14ac:dyDescent="0.2">
      <c r="A42" s="111"/>
      <c r="B42" s="112"/>
      <c r="C42" s="37" t="s">
        <v>37</v>
      </c>
      <c r="D42" s="38" t="s">
        <v>11</v>
      </c>
      <c r="E42" s="37" t="s">
        <v>36</v>
      </c>
      <c r="H42" s="1"/>
      <c r="I42" s="2"/>
    </row>
    <row r="43" spans="1:9" s="3" customFormat="1" ht="31" x14ac:dyDescent="0.2">
      <c r="A43" s="98" t="s">
        <v>30</v>
      </c>
      <c r="B43" s="40" t="s">
        <v>12</v>
      </c>
      <c r="C43" s="74">
        <v>925</v>
      </c>
      <c r="D43" s="41">
        <f>IF(C20&gt;=101,0,IF(C20&gt;=11,10,C20))</f>
        <v>0</v>
      </c>
      <c r="E43" s="42">
        <f>IF(C20=0,0,IF(C20&lt;=100,C43,0))</f>
        <v>0</v>
      </c>
      <c r="H43" s="1"/>
      <c r="I43" s="2"/>
    </row>
    <row r="44" spans="1:9" s="3" customFormat="1" ht="31.5" thickBot="1" x14ac:dyDescent="0.25">
      <c r="A44" s="104"/>
      <c r="B44" s="44" t="s">
        <v>13</v>
      </c>
      <c r="C44" s="75">
        <v>1900</v>
      </c>
      <c r="D44" s="45">
        <f>IF(C20&gt;=101,10,0)</f>
        <v>0</v>
      </c>
      <c r="E44" s="46">
        <f>IF(C20&gt;=101,C44,0)</f>
        <v>0</v>
      </c>
      <c r="H44" s="1"/>
      <c r="I44" s="2"/>
    </row>
    <row r="45" spans="1:9" s="3" customFormat="1" ht="30" customHeight="1" thickTop="1" x14ac:dyDescent="0.2">
      <c r="A45" s="95"/>
      <c r="B45" s="96"/>
      <c r="C45" s="76" t="s">
        <v>41</v>
      </c>
      <c r="D45" s="47" t="s">
        <v>14</v>
      </c>
      <c r="E45" s="48" t="s">
        <v>36</v>
      </c>
      <c r="H45" s="1"/>
      <c r="I45" s="2"/>
    </row>
    <row r="46" spans="1:9" s="3" customFormat="1" ht="20.149999999999999" customHeight="1" x14ac:dyDescent="0.2">
      <c r="A46" s="97" t="s">
        <v>15</v>
      </c>
      <c r="B46" s="59" t="s">
        <v>16</v>
      </c>
      <c r="C46" s="78">
        <v>147</v>
      </c>
      <c r="D46" s="60">
        <f>IF(C20&lt;=10,0,IF(C20&gt;=21,10,C20-10))</f>
        <v>0</v>
      </c>
      <c r="E46" s="71">
        <f t="shared" ref="E46:E53" si="1">ROUNDDOWN(C46*D46,0)</f>
        <v>0</v>
      </c>
      <c r="H46" s="1"/>
      <c r="I46" s="2"/>
    </row>
    <row r="47" spans="1:9" s="3" customFormat="1" ht="20.149999999999999" customHeight="1" x14ac:dyDescent="0.2">
      <c r="A47" s="97"/>
      <c r="B47" s="59" t="s">
        <v>17</v>
      </c>
      <c r="C47" s="78">
        <v>167</v>
      </c>
      <c r="D47" s="60">
        <f>IF(C20&lt;=20,0,IF(C20&gt;=31,10,C20-20))</f>
        <v>0</v>
      </c>
      <c r="E47" s="71">
        <f t="shared" si="1"/>
        <v>0</v>
      </c>
      <c r="H47" s="1"/>
      <c r="I47" s="2"/>
    </row>
    <row r="48" spans="1:9" s="3" customFormat="1" ht="20.149999999999999" customHeight="1" x14ac:dyDescent="0.2">
      <c r="A48" s="97"/>
      <c r="B48" s="59" t="s">
        <v>18</v>
      </c>
      <c r="C48" s="68">
        <v>198</v>
      </c>
      <c r="D48" s="60">
        <f>IF(C20&lt;=30,0,IF(C20&gt;=51,20,C20-30))</f>
        <v>0</v>
      </c>
      <c r="E48" s="71">
        <f t="shared" si="1"/>
        <v>0</v>
      </c>
      <c r="H48" s="1"/>
      <c r="I48" s="2"/>
    </row>
    <row r="49" spans="1:9" s="3" customFormat="1" ht="20.149999999999999" customHeight="1" thickBot="1" x14ac:dyDescent="0.25">
      <c r="A49" s="97"/>
      <c r="B49" s="61" t="s">
        <v>19</v>
      </c>
      <c r="C49" s="69">
        <v>239</v>
      </c>
      <c r="D49" s="62">
        <f>IF(C20&lt;=50,0,IF(C20&gt;=101,50,C20-50))</f>
        <v>0</v>
      </c>
      <c r="E49" s="71">
        <f t="shared" si="1"/>
        <v>0</v>
      </c>
      <c r="H49" s="1"/>
      <c r="I49" s="2"/>
    </row>
    <row r="50" spans="1:9" s="3" customFormat="1" ht="20.149999999999999" customHeight="1" thickTop="1" x14ac:dyDescent="0.2">
      <c r="A50" s="97"/>
      <c r="B50" s="63" t="s">
        <v>20</v>
      </c>
      <c r="C50" s="70">
        <v>289</v>
      </c>
      <c r="D50" s="64">
        <f>IF(C20&lt;=100,0,IF(C20&gt;=501,400,C20-100))</f>
        <v>0</v>
      </c>
      <c r="E50" s="72">
        <f t="shared" si="1"/>
        <v>0</v>
      </c>
      <c r="H50" s="1"/>
      <c r="I50" s="2"/>
    </row>
    <row r="51" spans="1:9" s="3" customFormat="1" ht="20.149999999999999" customHeight="1" x14ac:dyDescent="0.2">
      <c r="A51" s="97"/>
      <c r="B51" s="61" t="s">
        <v>21</v>
      </c>
      <c r="C51" s="68">
        <v>335</v>
      </c>
      <c r="D51" s="60">
        <f>IF(C20&lt;=500,0,IF(C20&gt;=1001,500,C20-500))</f>
        <v>0</v>
      </c>
      <c r="E51" s="71">
        <f t="shared" si="1"/>
        <v>0</v>
      </c>
      <c r="H51" s="1"/>
      <c r="I51" s="2"/>
    </row>
    <row r="52" spans="1:9" s="3" customFormat="1" ht="20.149999999999999" customHeight="1" x14ac:dyDescent="0.2">
      <c r="A52" s="97"/>
      <c r="B52" s="61" t="s">
        <v>22</v>
      </c>
      <c r="C52" s="68">
        <v>383</v>
      </c>
      <c r="D52" s="60">
        <f>IF(C20&lt;=1000,0,IF(C20&gt;=2001,1000,C20-1000))</f>
        <v>0</v>
      </c>
      <c r="E52" s="71">
        <f t="shared" si="1"/>
        <v>0</v>
      </c>
      <c r="H52" s="1"/>
      <c r="I52" s="2"/>
    </row>
    <row r="53" spans="1:9" s="3" customFormat="1" ht="20.149999999999999" customHeight="1" x14ac:dyDescent="0.2">
      <c r="A53" s="98"/>
      <c r="B53" s="61" t="s">
        <v>23</v>
      </c>
      <c r="C53" s="68">
        <v>432</v>
      </c>
      <c r="D53" s="60">
        <f>IF(C20&lt;=2000,0,C20-2000)</f>
        <v>0</v>
      </c>
      <c r="E53" s="73">
        <f t="shared" si="1"/>
        <v>0</v>
      </c>
      <c r="H53" s="1"/>
      <c r="I53" s="2"/>
    </row>
    <row r="54" spans="1:9" s="3" customFormat="1" ht="20.149999999999999" customHeight="1" x14ac:dyDescent="0.2">
      <c r="A54" s="99" t="s">
        <v>24</v>
      </c>
      <c r="B54" s="100"/>
      <c r="C54" s="100"/>
      <c r="D54" s="101"/>
      <c r="E54" s="66">
        <f>E43+E44+E46+E47+E48+E49+E50+E51+E52+E53</f>
        <v>0</v>
      </c>
      <c r="H54" s="1"/>
      <c r="I54" s="2"/>
    </row>
    <row r="55" spans="1:9" s="3" customFormat="1" ht="20.149999999999999" customHeight="1" x14ac:dyDescent="0.2">
      <c r="A55" s="99" t="s">
        <v>25</v>
      </c>
      <c r="B55" s="100"/>
      <c r="C55" s="100"/>
      <c r="D55" s="101"/>
      <c r="E55" s="66">
        <f>ROUNDDOWN(E54*0.1,0)</f>
        <v>0</v>
      </c>
      <c r="H55" s="1"/>
      <c r="I55" s="2"/>
    </row>
    <row r="56" spans="1:9" s="3" customFormat="1" ht="30.75" customHeight="1" thickBot="1" x14ac:dyDescent="0.25">
      <c r="A56" s="102" t="s">
        <v>26</v>
      </c>
      <c r="B56" s="103"/>
      <c r="C56" s="52" t="s">
        <v>27</v>
      </c>
      <c r="D56" s="88">
        <f>IF(C20&lt;=11,C20,SUM(D46:D53)+10)</f>
        <v>0</v>
      </c>
      <c r="E56" s="90">
        <f>E54+E55</f>
        <v>0</v>
      </c>
      <c r="H56" s="1"/>
      <c r="I56" s="2"/>
    </row>
    <row r="57" spans="1:9" s="3" customFormat="1" x14ac:dyDescent="0.2">
      <c r="A57" s="54" t="str">
        <f>A39</f>
        <v>※1か月あたりの使用水量が1～10ｍ3の場合は、定額として1,017円を徴収いたします。</v>
      </c>
      <c r="C57" s="6"/>
      <c r="H57" s="1"/>
      <c r="I57" s="2"/>
    </row>
    <row r="58" spans="1:9" s="3" customFormat="1" x14ac:dyDescent="0.2">
      <c r="C58" s="6"/>
      <c r="H58" s="1"/>
      <c r="I58" s="2"/>
    </row>
    <row r="59" spans="1:9" s="3" customFormat="1" x14ac:dyDescent="0.2">
      <c r="C59" s="6"/>
      <c r="H59" s="1"/>
      <c r="I59" s="2"/>
    </row>
  </sheetData>
  <sheetProtection sheet="1" objects="1" scenarios="1"/>
  <mergeCells count="24">
    <mergeCell ref="A15:G15"/>
    <mergeCell ref="A3:D3"/>
    <mergeCell ref="A4:G4"/>
    <mergeCell ref="A5:G5"/>
    <mergeCell ref="A6:G6"/>
    <mergeCell ref="A12:B12"/>
    <mergeCell ref="A7:G7"/>
    <mergeCell ref="A43:A44"/>
    <mergeCell ref="A16:G16"/>
    <mergeCell ref="A18:A20"/>
    <mergeCell ref="E19:E20"/>
    <mergeCell ref="A24:B24"/>
    <mergeCell ref="A25:A26"/>
    <mergeCell ref="A27:B27"/>
    <mergeCell ref="A28:A35"/>
    <mergeCell ref="A36:D36"/>
    <mergeCell ref="A37:D37"/>
    <mergeCell ref="A38:B38"/>
    <mergeCell ref="A42:B42"/>
    <mergeCell ref="A45:B45"/>
    <mergeCell ref="A46:A53"/>
    <mergeCell ref="A54:D54"/>
    <mergeCell ref="A55:D55"/>
    <mergeCell ref="A56:B56"/>
  </mergeCells>
  <phoneticPr fontId="3"/>
  <pageMargins left="0.70866141732283472" right="0.70866141732283472" top="0.74803149606299213" bottom="0.74803149606299213"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料金計算表</vt:lpstr>
      <vt:lpstr>料金計算表!Print_Area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2024-12-24T00:22:45Z</cp:lastPrinted>
  <dcterms:created xsi:type="dcterms:W3CDTF">2022-02-10T02:45:19Z</dcterms:created>
  <dcterms:modified xsi:type="dcterms:W3CDTF">2024-12-24T00:25:38Z</dcterms:modified>
</cp:coreProperties>
</file>