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令和06年度\★業務G\１　使用料\ホームページ更新\20241223_【未更新】料金計算表の更新(使用期間により基本料金請求額異なる注意書き追記)\02_計算表更新案\"/>
    </mc:Choice>
  </mc:AlternateContent>
  <bookViews>
    <workbookView xWindow="0" yWindow="0" windowWidth="19200" windowHeight="7070"/>
  </bookViews>
  <sheets>
    <sheet name="料金計算表" sheetId="1" r:id="rId1"/>
  </sheets>
  <definedNames>
    <definedName name="_xlnm.Print_Area" localSheetId="0">料金計算表!$A$1:$H$33,料金計算表!$A$34:$K$82,料金計算表!$A$86:$G$136</definedName>
  </definedNames>
  <calcPr calcId="162913"/>
</workbook>
</file>

<file path=xl/calcChain.xml><?xml version="1.0" encoding="utf-8"?>
<calcChain xmlns="http://schemas.openxmlformats.org/spreadsheetml/2006/main">
  <c r="A82" i="1" l="1"/>
  <c r="A136" i="1"/>
  <c r="A118" i="1"/>
  <c r="C91" i="1"/>
  <c r="C99" i="1" s="1"/>
  <c r="C125" i="1"/>
  <c r="C29" i="1"/>
  <c r="C14" i="1"/>
  <c r="C15" i="1" s="1"/>
  <c r="C126" i="1"/>
  <c r="C130" i="1"/>
  <c r="C127" i="1"/>
  <c r="C131" i="1"/>
  <c r="C129" i="1"/>
  <c r="C123" i="1"/>
  <c r="C132" i="1"/>
  <c r="C128" i="1"/>
  <c r="C122" i="1"/>
  <c r="D123" i="1" l="1"/>
  <c r="E122" i="1"/>
  <c r="E123" i="1"/>
  <c r="D21" i="1"/>
  <c r="I44" i="1" s="1"/>
  <c r="J51" i="1" s="1"/>
  <c r="D22" i="1"/>
  <c r="I45" i="1" s="1"/>
  <c r="J69" i="1" s="1"/>
  <c r="F21" i="1"/>
  <c r="F22" i="1" s="1"/>
  <c r="D20" i="1"/>
  <c r="C45" i="1" s="1"/>
  <c r="D69" i="1" s="1"/>
  <c r="D19" i="1"/>
  <c r="C44" i="1" s="1"/>
  <c r="D51" i="1" s="1"/>
  <c r="C98" i="1"/>
  <c r="F19" i="1"/>
  <c r="F20" i="1" s="1"/>
  <c r="D125" i="1"/>
  <c r="E125" i="1" s="1"/>
  <c r="D122" i="1"/>
  <c r="D132" i="1"/>
  <c r="E132" i="1" s="1"/>
  <c r="D129" i="1"/>
  <c r="E129" i="1" s="1"/>
  <c r="D128" i="1"/>
  <c r="E128" i="1" s="1"/>
  <c r="D127" i="1"/>
  <c r="E127" i="1" s="1"/>
  <c r="D130" i="1"/>
  <c r="E130" i="1" s="1"/>
  <c r="D131" i="1"/>
  <c r="E131" i="1" s="1"/>
  <c r="D126" i="1"/>
  <c r="E126" i="1" s="1"/>
  <c r="J76" i="1" l="1"/>
  <c r="K76" i="1" s="1"/>
  <c r="J72" i="1"/>
  <c r="K72" i="1" s="1"/>
  <c r="K68" i="1"/>
  <c r="J77" i="1"/>
  <c r="K77" i="1" s="1"/>
  <c r="J71" i="1"/>
  <c r="K71" i="1" s="1"/>
  <c r="D74" i="1"/>
  <c r="E74" i="1" s="1"/>
  <c r="J68" i="1"/>
  <c r="J73" i="1"/>
  <c r="K73" i="1" s="1"/>
  <c r="J78" i="1"/>
  <c r="K78" i="1" s="1"/>
  <c r="K69" i="1"/>
  <c r="J74" i="1"/>
  <c r="K74" i="1" s="1"/>
  <c r="J75" i="1"/>
  <c r="K75" i="1" s="1"/>
  <c r="J59" i="1"/>
  <c r="K59" i="1" s="1"/>
  <c r="J50" i="1"/>
  <c r="K51" i="1"/>
  <c r="J58" i="1"/>
  <c r="K58" i="1" s="1"/>
  <c r="J60" i="1"/>
  <c r="K60" i="1" s="1"/>
  <c r="J57" i="1"/>
  <c r="K57" i="1" s="1"/>
  <c r="J55" i="1"/>
  <c r="K55" i="1" s="1"/>
  <c r="K50" i="1"/>
  <c r="J56" i="1"/>
  <c r="K56" i="1" s="1"/>
  <c r="J53" i="1"/>
  <c r="K53" i="1" s="1"/>
  <c r="E51" i="1"/>
  <c r="D60" i="1"/>
  <c r="E60" i="1" s="1"/>
  <c r="D54" i="1"/>
  <c r="E54" i="1" s="1"/>
  <c r="D53" i="1"/>
  <c r="E53" i="1" s="1"/>
  <c r="D75" i="1"/>
  <c r="E75" i="1" s="1"/>
  <c r="D57" i="1"/>
  <c r="E57" i="1" s="1"/>
  <c r="D71" i="1"/>
  <c r="E71" i="1" s="1"/>
  <c r="D56" i="1"/>
  <c r="E56" i="1" s="1"/>
  <c r="D58" i="1"/>
  <c r="E58" i="1" s="1"/>
  <c r="E133" i="1"/>
  <c r="E134" i="1" s="1"/>
  <c r="E135" i="1" s="1"/>
  <c r="D99" i="1" s="1"/>
  <c r="E68" i="1"/>
  <c r="D59" i="1"/>
  <c r="E59" i="1" s="1"/>
  <c r="D78" i="1"/>
  <c r="E78" i="1" s="1"/>
  <c r="E50" i="1"/>
  <c r="D55" i="1"/>
  <c r="E55" i="1" s="1"/>
  <c r="D50" i="1"/>
  <c r="D105" i="1"/>
  <c r="D104" i="1"/>
  <c r="E105" i="1"/>
  <c r="E104" i="1"/>
  <c r="E69" i="1"/>
  <c r="D76" i="1"/>
  <c r="E76" i="1" s="1"/>
  <c r="D77" i="1"/>
  <c r="E77" i="1" s="1"/>
  <c r="D72" i="1"/>
  <c r="E72" i="1" s="1"/>
  <c r="D73" i="1"/>
  <c r="E73" i="1" s="1"/>
  <c r="J54" i="1"/>
  <c r="K54" i="1" s="1"/>
  <c r="D68" i="1"/>
  <c r="D114" i="1"/>
  <c r="E114" i="1" s="1"/>
  <c r="D112" i="1"/>
  <c r="E112" i="1" s="1"/>
  <c r="D107" i="1"/>
  <c r="D108" i="1"/>
  <c r="E108" i="1" s="1"/>
  <c r="D110" i="1"/>
  <c r="E110" i="1" s="1"/>
  <c r="D111" i="1"/>
  <c r="E111" i="1" s="1"/>
  <c r="D113" i="1"/>
  <c r="E113" i="1" s="1"/>
  <c r="D109" i="1"/>
  <c r="E109" i="1" s="1"/>
  <c r="D133" i="1"/>
  <c r="J79" i="1" l="1"/>
  <c r="K79" i="1"/>
  <c r="K80" i="1" s="1"/>
  <c r="K81" i="1" s="1"/>
  <c r="J45" i="1" s="1"/>
  <c r="E22" i="1" s="1"/>
  <c r="G22" i="1" s="1"/>
  <c r="E61" i="1"/>
  <c r="E62" i="1" s="1"/>
  <c r="E63" i="1" s="1"/>
  <c r="D44" i="1" s="1"/>
  <c r="E19" i="1" s="1"/>
  <c r="G19" i="1" s="1"/>
  <c r="J61" i="1"/>
  <c r="K61" i="1"/>
  <c r="K62" i="1" s="1"/>
  <c r="K63" i="1" s="1"/>
  <c r="J44" i="1" s="1"/>
  <c r="E21" i="1" s="1"/>
  <c r="G21" i="1" s="1"/>
  <c r="D61" i="1"/>
  <c r="E79" i="1"/>
  <c r="E80" i="1" s="1"/>
  <c r="E81" i="1" s="1"/>
  <c r="D45" i="1" s="1"/>
  <c r="E20" i="1" s="1"/>
  <c r="G20" i="1" s="1"/>
  <c r="D79" i="1"/>
  <c r="E107" i="1"/>
  <c r="E115" i="1" s="1"/>
  <c r="E116" i="1" s="1"/>
  <c r="E117" i="1" s="1"/>
  <c r="D98" i="1" s="1"/>
  <c r="E98" i="1" s="1"/>
  <c r="D29" i="1" s="1"/>
  <c r="F29" i="1" s="1"/>
  <c r="F30" i="1" s="1"/>
  <c r="D115" i="1"/>
  <c r="G23" i="1" l="1"/>
</calcChain>
</file>

<file path=xl/sharedStrings.xml><?xml version="1.0" encoding="utf-8"?>
<sst xmlns="http://schemas.openxmlformats.org/spreadsheetml/2006/main" count="205" uniqueCount="84">
  <si>
    <t>世帯</t>
    <rPh sb="0" eb="2">
      <t>セタイ</t>
    </rPh>
    <phoneticPr fontId="4"/>
  </si>
  <si>
    <r>
      <t>ｍ</t>
    </r>
    <r>
      <rPr>
        <b/>
        <vertAlign val="superscript"/>
        <sz val="14"/>
        <rFont val="ＭＳ Ｐゴシック"/>
        <family val="3"/>
        <charset val="128"/>
      </rPr>
      <t>3</t>
    </r>
    <phoneticPr fontId="4"/>
  </si>
  <si>
    <t>消費税等</t>
    <rPh sb="0" eb="3">
      <t>ショウヒゼイ</t>
    </rPh>
    <rPh sb="3" eb="4">
      <t>トウ</t>
    </rPh>
    <phoneticPr fontId="4"/>
  </si>
  <si>
    <t>対象世帯数</t>
    <rPh sb="0" eb="2">
      <t>タイショウ</t>
    </rPh>
    <rPh sb="2" eb="5">
      <t>セタイスウ</t>
    </rPh>
    <phoneticPr fontId="4"/>
  </si>
  <si>
    <t>金額小計</t>
    <rPh sb="0" eb="2">
      <t>キンガク</t>
    </rPh>
    <rPh sb="2" eb="4">
      <t>ショウケイ</t>
    </rPh>
    <phoneticPr fontId="4"/>
  </si>
  <si>
    <t>合計（ご請求額）</t>
    <rPh sb="0" eb="2">
      <t>ゴウケイ</t>
    </rPh>
    <rPh sb="4" eb="6">
      <t>セイキュウ</t>
    </rPh>
    <rPh sb="6" eb="7">
      <t>ガク</t>
    </rPh>
    <phoneticPr fontId="4"/>
  </si>
  <si>
    <t>参考資料（1世帯のみで計算した場合）</t>
    <rPh sb="0" eb="2">
      <t>サンコウ</t>
    </rPh>
    <rPh sb="2" eb="4">
      <t>シリョウ</t>
    </rPh>
    <rPh sb="6" eb="8">
      <t>セタイ</t>
    </rPh>
    <rPh sb="11" eb="13">
      <t>ケイサン</t>
    </rPh>
    <rPh sb="15" eb="17">
      <t>バアイ</t>
    </rPh>
    <phoneticPr fontId="4"/>
  </si>
  <si>
    <t>水道使用量</t>
    <rPh sb="0" eb="2">
      <t>スイドウ</t>
    </rPh>
    <rPh sb="2" eb="5">
      <t>シヨウリョウ</t>
    </rPh>
    <phoneticPr fontId="4"/>
  </si>
  <si>
    <t>1世帯として&lt;3&gt;</t>
    <rPh sb="1" eb="3">
      <t>セタイ</t>
    </rPh>
    <phoneticPr fontId="4"/>
  </si>
  <si>
    <t>※参考値</t>
    <rPh sb="1" eb="3">
      <t>サンコウ</t>
    </rPh>
    <rPh sb="3" eb="4">
      <t>チ</t>
    </rPh>
    <phoneticPr fontId="4"/>
  </si>
  <si>
    <t>計算詳細</t>
    <rPh sb="0" eb="2">
      <t>ケイサン</t>
    </rPh>
    <rPh sb="2" eb="4">
      <t>ショウサイ</t>
    </rPh>
    <phoneticPr fontId="4"/>
  </si>
  <si>
    <t>徴収金額</t>
    <rPh sb="0" eb="2">
      <t>チョウシュウ</t>
    </rPh>
    <rPh sb="2" eb="4">
      <t>キンガク</t>
    </rPh>
    <phoneticPr fontId="4"/>
  </si>
  <si>
    <t>１か月分（A）</t>
    <phoneticPr fontId="4"/>
  </si>
  <si>
    <t>１か月分（B）</t>
    <phoneticPr fontId="4"/>
  </si>
  <si>
    <t>１か月分（A）　計算表</t>
    <rPh sb="2" eb="4">
      <t>ゲツブン</t>
    </rPh>
    <rPh sb="8" eb="10">
      <t>ケイサン</t>
    </rPh>
    <rPh sb="10" eb="11">
      <t>ヒョウ</t>
    </rPh>
    <phoneticPr fontId="4"/>
  </si>
  <si>
    <r>
      <t>汚水排除量</t>
    </r>
    <r>
      <rPr>
        <sz val="11"/>
        <color indexed="10"/>
        <rFont val="ＭＳ Ｐゴシック"/>
        <family val="3"/>
        <charset val="128"/>
      </rPr>
      <t>※</t>
    </r>
    <phoneticPr fontId="4"/>
  </si>
  <si>
    <r>
      <t>1～10m</t>
    </r>
    <r>
      <rPr>
        <vertAlign val="superscript"/>
        <sz val="11"/>
        <rFont val="ＭＳ Ｐゴシック"/>
        <family val="3"/>
        <charset val="128"/>
      </rPr>
      <t xml:space="preserve">3
</t>
    </r>
    <r>
      <rPr>
        <sz val="11"/>
        <rFont val="ＭＳ Ｐゴシック"/>
        <family val="3"/>
        <charset val="128"/>
      </rPr>
      <t>（100m</t>
    </r>
    <r>
      <rPr>
        <vertAlign val="superscript"/>
        <sz val="11"/>
        <rFont val="ＭＳ Ｐゴシック"/>
        <family val="3"/>
        <charset val="128"/>
      </rPr>
      <t>3</t>
    </r>
    <r>
      <rPr>
        <sz val="11"/>
        <rFont val="ＭＳ Ｐゴシック"/>
        <family val="3"/>
        <charset val="128"/>
      </rPr>
      <t>以下）</t>
    </r>
    <rPh sb="13" eb="15">
      <t>イカ</t>
    </rPh>
    <phoneticPr fontId="4"/>
  </si>
  <si>
    <r>
      <t>1～10m</t>
    </r>
    <r>
      <rPr>
        <vertAlign val="superscript"/>
        <sz val="11"/>
        <rFont val="ＭＳ Ｐゴシック"/>
        <family val="3"/>
        <charset val="128"/>
      </rPr>
      <t xml:space="preserve">3
</t>
    </r>
    <r>
      <rPr>
        <sz val="11"/>
        <rFont val="ＭＳ Ｐゴシック"/>
        <family val="3"/>
        <charset val="128"/>
      </rPr>
      <t>（101m</t>
    </r>
    <r>
      <rPr>
        <vertAlign val="superscript"/>
        <sz val="11"/>
        <rFont val="ＭＳ Ｐゴシック"/>
        <family val="3"/>
        <charset val="128"/>
      </rPr>
      <t>3</t>
    </r>
    <r>
      <rPr>
        <sz val="11"/>
        <rFont val="ＭＳ Ｐゴシック"/>
        <family val="3"/>
        <charset val="128"/>
      </rPr>
      <t>以上）</t>
    </r>
    <rPh sb="13" eb="15">
      <t>イジョウ</t>
    </rPh>
    <phoneticPr fontId="4"/>
  </si>
  <si>
    <t>汚水排除量</t>
    <rPh sb="0" eb="2">
      <t>オスイ</t>
    </rPh>
    <rPh sb="2" eb="4">
      <t>ハイジョ</t>
    </rPh>
    <rPh sb="4" eb="5">
      <t>リョウ</t>
    </rPh>
    <phoneticPr fontId="4"/>
  </si>
  <si>
    <t>超過料金</t>
    <rPh sb="0" eb="1">
      <t>チョウ</t>
    </rPh>
    <rPh sb="1" eb="2">
      <t>カ</t>
    </rPh>
    <rPh sb="2" eb="4">
      <t>リョウキン</t>
    </rPh>
    <phoneticPr fontId="4"/>
  </si>
  <si>
    <r>
      <t>11～20m</t>
    </r>
    <r>
      <rPr>
        <vertAlign val="superscript"/>
        <sz val="12"/>
        <rFont val="ＭＳ Ｐゴシック"/>
        <family val="3"/>
        <charset val="128"/>
      </rPr>
      <t>3</t>
    </r>
    <phoneticPr fontId="4"/>
  </si>
  <si>
    <r>
      <t>21～30m</t>
    </r>
    <r>
      <rPr>
        <vertAlign val="superscript"/>
        <sz val="12"/>
        <rFont val="ＭＳ Ｐゴシック"/>
        <family val="3"/>
        <charset val="128"/>
      </rPr>
      <t>3</t>
    </r>
    <phoneticPr fontId="4"/>
  </si>
  <si>
    <r>
      <t>31～50m</t>
    </r>
    <r>
      <rPr>
        <vertAlign val="superscript"/>
        <sz val="12"/>
        <rFont val="ＭＳ Ｐゴシック"/>
        <family val="3"/>
        <charset val="128"/>
      </rPr>
      <t>3</t>
    </r>
    <phoneticPr fontId="4"/>
  </si>
  <si>
    <r>
      <t>51～100m</t>
    </r>
    <r>
      <rPr>
        <vertAlign val="superscript"/>
        <sz val="12"/>
        <rFont val="ＭＳ Ｐゴシック"/>
        <family val="3"/>
        <charset val="128"/>
      </rPr>
      <t>3</t>
    </r>
    <phoneticPr fontId="4"/>
  </si>
  <si>
    <r>
      <t>101～500m</t>
    </r>
    <r>
      <rPr>
        <vertAlign val="superscript"/>
        <sz val="12"/>
        <rFont val="ＭＳ Ｐゴシック"/>
        <family val="3"/>
        <charset val="128"/>
      </rPr>
      <t>3</t>
    </r>
    <phoneticPr fontId="4"/>
  </si>
  <si>
    <r>
      <t>101～500m</t>
    </r>
    <r>
      <rPr>
        <vertAlign val="superscript"/>
        <sz val="12"/>
        <rFont val="ＭＳ Ｐゴシック"/>
        <family val="3"/>
        <charset val="128"/>
      </rPr>
      <t>3</t>
    </r>
    <phoneticPr fontId="4"/>
  </si>
  <si>
    <r>
      <t>501～1.000m</t>
    </r>
    <r>
      <rPr>
        <vertAlign val="superscript"/>
        <sz val="12"/>
        <rFont val="ＭＳ Ｐゴシック"/>
        <family val="3"/>
        <charset val="128"/>
      </rPr>
      <t>3</t>
    </r>
    <phoneticPr fontId="4"/>
  </si>
  <si>
    <r>
      <t>1,001～2,000m</t>
    </r>
    <r>
      <rPr>
        <vertAlign val="superscript"/>
        <sz val="12"/>
        <rFont val="ＭＳ Ｐゴシック"/>
        <family val="3"/>
        <charset val="128"/>
      </rPr>
      <t>3</t>
    </r>
    <phoneticPr fontId="4"/>
  </si>
  <si>
    <r>
      <t>2,001m</t>
    </r>
    <r>
      <rPr>
        <vertAlign val="superscript"/>
        <sz val="12"/>
        <rFont val="ＭＳ Ｐゴシック"/>
        <family val="3"/>
        <charset val="128"/>
      </rPr>
      <t xml:space="preserve">3 </t>
    </r>
    <r>
      <rPr>
        <sz val="12"/>
        <rFont val="ＭＳ Ｐゴシック"/>
        <family val="3"/>
        <charset val="128"/>
      </rPr>
      <t>以上</t>
    </r>
    <rPh sb="8" eb="10">
      <t>イジョウ</t>
    </rPh>
    <phoneticPr fontId="4"/>
  </si>
  <si>
    <t>合計</t>
    <rPh sb="0" eb="2">
      <t>ゴウケイ</t>
    </rPh>
    <phoneticPr fontId="4"/>
  </si>
  <si>
    <t>-</t>
    <phoneticPr fontId="4"/>
  </si>
  <si>
    <t>１か月分（B）　計算表</t>
    <rPh sb="2" eb="4">
      <t>ゲツブン</t>
    </rPh>
    <rPh sb="8" eb="10">
      <t>ケイサン</t>
    </rPh>
    <rPh sb="10" eb="11">
      <t>ヒョウ</t>
    </rPh>
    <phoneticPr fontId="4"/>
  </si>
  <si>
    <r>
      <t>汚水排除量</t>
    </r>
    <r>
      <rPr>
        <sz val="11"/>
        <color indexed="10"/>
        <rFont val="ＭＳ Ｐゴシック"/>
        <family val="3"/>
        <charset val="128"/>
      </rPr>
      <t>※</t>
    </r>
    <phoneticPr fontId="4"/>
  </si>
  <si>
    <r>
      <t>501～1.000m</t>
    </r>
    <r>
      <rPr>
        <vertAlign val="superscript"/>
        <sz val="12"/>
        <rFont val="ＭＳ Ｐゴシック"/>
        <family val="3"/>
        <charset val="128"/>
      </rPr>
      <t>3</t>
    </r>
    <phoneticPr fontId="4"/>
  </si>
  <si>
    <t>参考資料</t>
    <rPh sb="0" eb="2">
      <t>サンコウ</t>
    </rPh>
    <rPh sb="2" eb="4">
      <t>シリョウ</t>
    </rPh>
    <phoneticPr fontId="4"/>
  </si>
  <si>
    <t>※１世帯、水道水だけのご利用の場合</t>
    <phoneticPr fontId="4"/>
  </si>
  <si>
    <r>
      <t>ｍ</t>
    </r>
    <r>
      <rPr>
        <vertAlign val="superscript"/>
        <sz val="14"/>
        <rFont val="ＭＳ Ｐゴシック"/>
        <family val="3"/>
        <charset val="128"/>
      </rPr>
      <t>3</t>
    </r>
    <phoneticPr fontId="4"/>
  </si>
  <si>
    <t>１か月分（１）</t>
    <phoneticPr fontId="4"/>
  </si>
  <si>
    <t>１か月分（２）</t>
    <phoneticPr fontId="4"/>
  </si>
  <si>
    <t>１か月分（１）　計算表</t>
    <rPh sb="2" eb="4">
      <t>ゲツブン</t>
    </rPh>
    <rPh sb="8" eb="10">
      <t>ケイサン</t>
    </rPh>
    <rPh sb="10" eb="11">
      <t>ヒョウ</t>
    </rPh>
    <phoneticPr fontId="4"/>
  </si>
  <si>
    <t>　</t>
    <phoneticPr fontId="4"/>
  </si>
  <si>
    <t>１か月分（２）　計算表</t>
    <rPh sb="2" eb="4">
      <t>ゲツブン</t>
    </rPh>
    <rPh sb="8" eb="10">
      <t>ケイサン</t>
    </rPh>
    <rPh sb="10" eb="11">
      <t>ヒョウ</t>
    </rPh>
    <phoneticPr fontId="4"/>
  </si>
  <si>
    <t>　市川市下水道使用料　料金計算結果</t>
    <rPh sb="13" eb="15">
      <t>ケイサン</t>
    </rPh>
    <rPh sb="15" eb="17">
      <t>ケッカ</t>
    </rPh>
    <phoneticPr fontId="4"/>
  </si>
  <si>
    <t>小　　　計</t>
    <rPh sb="0" eb="1">
      <t>ショウ</t>
    </rPh>
    <rPh sb="4" eb="5">
      <t>ケイ</t>
    </rPh>
    <phoneticPr fontId="3"/>
  </si>
  <si>
    <t>１か月分（C）　計算表</t>
    <rPh sb="2" eb="4">
      <t>ゲツブン</t>
    </rPh>
    <rPh sb="8" eb="10">
      <t>ケイサン</t>
    </rPh>
    <rPh sb="10" eb="11">
      <t>ヒョウ</t>
    </rPh>
    <phoneticPr fontId="4"/>
  </si>
  <si>
    <t>１か月分（D）　計算表</t>
    <rPh sb="2" eb="4">
      <t>ゲツブン</t>
    </rPh>
    <rPh sb="8" eb="10">
      <t>ケイサン</t>
    </rPh>
    <rPh sb="10" eb="11">
      <t>ヒョウ</t>
    </rPh>
    <phoneticPr fontId="4"/>
  </si>
  <si>
    <t>１か月分（C）</t>
    <phoneticPr fontId="4"/>
  </si>
  <si>
    <t>１か月分（D）</t>
    <phoneticPr fontId="4"/>
  </si>
  <si>
    <t>消費税（10％）</t>
    <rPh sb="0" eb="3">
      <t>ショウヒゼイ</t>
    </rPh>
    <phoneticPr fontId="3"/>
  </si>
  <si>
    <t>検針された数量を1か月単位に計算します。</t>
    <rPh sb="0" eb="2">
      <t>ケンシン</t>
    </rPh>
    <rPh sb="5" eb="7">
      <t>スウリョウ</t>
    </rPh>
    <rPh sb="10" eb="11">
      <t>ゲツ</t>
    </rPh>
    <rPh sb="11" eb="13">
      <t>タンイ</t>
    </rPh>
    <rPh sb="14" eb="16">
      <t>ケイサン</t>
    </rPh>
    <phoneticPr fontId="4"/>
  </si>
  <si>
    <t>（１）１か月単位として計算を行います。</t>
    <phoneticPr fontId="4"/>
  </si>
  <si>
    <t>基本料金</t>
    <rPh sb="0" eb="3">
      <t>キホンリョウ</t>
    </rPh>
    <rPh sb="3" eb="4">
      <t>キン</t>
    </rPh>
    <phoneticPr fontId="4"/>
  </si>
  <si>
    <t>水道使用量(1か月使用量）</t>
    <rPh sb="0" eb="2">
      <t>スイドウ</t>
    </rPh>
    <rPh sb="2" eb="5">
      <t>シヨウリョウ</t>
    </rPh>
    <rPh sb="8" eb="9">
      <t>ゲツ</t>
    </rPh>
    <rPh sb="9" eb="12">
      <t>シヨウリョウ</t>
    </rPh>
    <phoneticPr fontId="4"/>
  </si>
  <si>
    <t>○１か月単位として計算を行います。</t>
    <phoneticPr fontId="4"/>
  </si>
  <si>
    <t>　</t>
    <phoneticPr fontId="4"/>
  </si>
  <si>
    <r>
      <rPr>
        <b/>
        <sz val="9"/>
        <rFont val="ＭＳ Ｐゴシック"/>
        <family val="3"/>
        <charset val="128"/>
      </rPr>
      <t>下水道使用料</t>
    </r>
    <r>
      <rPr>
        <b/>
        <sz val="11"/>
        <rFont val="ＭＳ Ｐゴシック"/>
        <family val="3"/>
        <charset val="128"/>
      </rPr>
      <t xml:space="preserve">
</t>
    </r>
    <r>
      <rPr>
        <b/>
        <sz val="8"/>
        <rFont val="ＭＳ Ｐゴシック"/>
        <family val="3"/>
        <charset val="128"/>
      </rPr>
      <t>（消費税相当額込）</t>
    </r>
    <rPh sb="0" eb="3">
      <t>ゲスイドウ</t>
    </rPh>
    <rPh sb="3" eb="5">
      <t>シヨウ</t>
    </rPh>
    <rPh sb="8" eb="10">
      <t>ショウヒ</t>
    </rPh>
    <rPh sb="11" eb="13">
      <t>ソウトウ</t>
    </rPh>
    <rPh sb="13" eb="14">
      <t>ガク</t>
    </rPh>
    <rPh sb="14" eb="15">
      <t>コ</t>
    </rPh>
    <phoneticPr fontId="4"/>
  </si>
  <si>
    <r>
      <rPr>
        <b/>
        <sz val="9"/>
        <rFont val="ＭＳ Ｐゴシック"/>
        <family val="3"/>
        <charset val="128"/>
      </rPr>
      <t>下水道使用料</t>
    </r>
    <r>
      <rPr>
        <b/>
        <sz val="12"/>
        <rFont val="ＭＳ Ｐゴシック"/>
        <family val="3"/>
        <charset val="128"/>
      </rPr>
      <t xml:space="preserve">
</t>
    </r>
    <r>
      <rPr>
        <b/>
        <sz val="8"/>
        <rFont val="ＭＳ Ｐゴシック"/>
        <family val="3"/>
        <charset val="128"/>
      </rPr>
      <t>（消費税相当額込）</t>
    </r>
    <rPh sb="0" eb="3">
      <t>ゲスイドウ</t>
    </rPh>
    <rPh sb="3" eb="5">
      <t>シヨウ</t>
    </rPh>
    <rPh sb="8" eb="10">
      <t>ショウヒ</t>
    </rPh>
    <rPh sb="10" eb="11">
      <t>ゼイ</t>
    </rPh>
    <rPh sb="11" eb="13">
      <t>ソウトウ</t>
    </rPh>
    <rPh sb="13" eb="14">
      <t>ガク</t>
    </rPh>
    <rPh sb="14" eb="15">
      <t>コ</t>
    </rPh>
    <phoneticPr fontId="4"/>
  </si>
  <si>
    <r>
      <rPr>
        <sz val="10"/>
        <rFont val="ＭＳ Ｐゴシック"/>
        <family val="3"/>
        <charset val="128"/>
      </rPr>
      <t>下水道使用料</t>
    </r>
    <r>
      <rPr>
        <sz val="12"/>
        <rFont val="ＭＳ Ｐゴシック"/>
        <family val="3"/>
        <charset val="128"/>
      </rPr>
      <t xml:space="preserve">
</t>
    </r>
    <r>
      <rPr>
        <sz val="8"/>
        <rFont val="ＭＳ Ｐゴシック"/>
        <family val="3"/>
        <charset val="128"/>
      </rPr>
      <t>（消費税相当額込）</t>
    </r>
    <rPh sb="0" eb="3">
      <t>ゲスイドウ</t>
    </rPh>
    <rPh sb="3" eb="5">
      <t>シヨウ</t>
    </rPh>
    <rPh sb="8" eb="10">
      <t>ショウヒ</t>
    </rPh>
    <rPh sb="10" eb="11">
      <t>ゼイ</t>
    </rPh>
    <rPh sb="11" eb="13">
      <t>ソウトウ</t>
    </rPh>
    <rPh sb="13" eb="14">
      <t>ガク</t>
    </rPh>
    <rPh sb="14" eb="15">
      <t>コ</t>
    </rPh>
    <phoneticPr fontId="4"/>
  </si>
  <si>
    <r>
      <t xml:space="preserve">金額
</t>
    </r>
    <r>
      <rPr>
        <sz val="9"/>
        <rFont val="ＭＳ Ｐゴシック"/>
        <family val="3"/>
        <charset val="128"/>
      </rPr>
      <t>（消費税相当額込）</t>
    </r>
    <rPh sb="0" eb="2">
      <t>キンガク</t>
    </rPh>
    <rPh sb="4" eb="6">
      <t>ショウヒ</t>
    </rPh>
    <rPh sb="6" eb="7">
      <t>ゼイ</t>
    </rPh>
    <rPh sb="7" eb="9">
      <t>ソウトウ</t>
    </rPh>
    <rPh sb="9" eb="10">
      <t>ガク</t>
    </rPh>
    <rPh sb="10" eb="11">
      <t>コ</t>
    </rPh>
    <phoneticPr fontId="4"/>
  </si>
  <si>
    <t>市川市下水道使用料　料金計算表　通常版　(＜３＞1世帯のみで計算を行った場合）</t>
    <rPh sb="0" eb="3">
      <t>イチカワシ</t>
    </rPh>
    <rPh sb="10" eb="12">
      <t>リョウキン</t>
    </rPh>
    <rPh sb="12" eb="14">
      <t>ケイサン</t>
    </rPh>
    <rPh sb="14" eb="15">
      <t>ヒョウ</t>
    </rPh>
    <rPh sb="16" eb="19">
      <t>ツウジョウハン</t>
    </rPh>
    <rPh sb="25" eb="27">
      <t>セタイ</t>
    </rPh>
    <rPh sb="30" eb="32">
      <t>ケイサン</t>
    </rPh>
    <rPh sb="33" eb="34">
      <t>オコナ</t>
    </rPh>
    <rPh sb="36" eb="38">
      <t>バアイ</t>
    </rPh>
    <phoneticPr fontId="4"/>
  </si>
  <si>
    <t>（令和5年4月1日改定）</t>
    <rPh sb="1" eb="3">
      <t>レイワ</t>
    </rPh>
    <rPh sb="8" eb="9">
      <t>ニチ</t>
    </rPh>
    <phoneticPr fontId="4"/>
  </si>
  <si>
    <r>
      <t>市川市下水道使用料　料金計算表　共用給水装置等使用者版</t>
    </r>
    <r>
      <rPr>
        <b/>
        <sz val="14"/>
        <color rgb="FFFF0000"/>
        <rFont val="ＭＳ Ｐゴシック"/>
        <family val="3"/>
        <charset val="128"/>
      </rPr>
      <t>（令和5年4月1日改定）</t>
    </r>
    <rPh sb="0" eb="3">
      <t>イチカワシ</t>
    </rPh>
    <rPh sb="3" eb="9">
      <t>ゲスイドウシヨウリョウ</t>
    </rPh>
    <rPh sb="10" eb="12">
      <t>リョウキン</t>
    </rPh>
    <rPh sb="12" eb="14">
      <t>ケイサン</t>
    </rPh>
    <rPh sb="14" eb="15">
      <t>ヒョウ</t>
    </rPh>
    <rPh sb="16" eb="18">
      <t>キョウヨウ</t>
    </rPh>
    <rPh sb="18" eb="20">
      <t>キュウスイ</t>
    </rPh>
    <rPh sb="20" eb="22">
      <t>ソウチ</t>
    </rPh>
    <rPh sb="22" eb="23">
      <t>トウ</t>
    </rPh>
    <rPh sb="23" eb="26">
      <t>シヨウシャ</t>
    </rPh>
    <rPh sb="26" eb="27">
      <t>ハン</t>
    </rPh>
    <rPh sb="28" eb="30">
      <t>レイワ</t>
    </rPh>
    <rPh sb="31" eb="32">
      <t>ネン</t>
    </rPh>
    <rPh sb="33" eb="34">
      <t>ガツ</t>
    </rPh>
    <rPh sb="35" eb="36">
      <t>ニチ</t>
    </rPh>
    <rPh sb="36" eb="38">
      <t>カイテイ</t>
    </rPh>
    <phoneticPr fontId="3"/>
  </si>
  <si>
    <r>
      <t>市川市下水道使用料　料金計算表（</t>
    </r>
    <r>
      <rPr>
        <sz val="18"/>
        <color indexed="10"/>
        <rFont val="ＭＳ Ｐゴシック"/>
        <family val="3"/>
        <charset val="128"/>
      </rPr>
      <t>令和5年4月1日改定</t>
    </r>
    <r>
      <rPr>
        <sz val="18"/>
        <rFont val="ＭＳ Ｐゴシック"/>
        <family val="3"/>
        <charset val="128"/>
      </rPr>
      <t>）　</t>
    </r>
    <r>
      <rPr>
        <sz val="12"/>
        <rFont val="ＭＳ Ｐゴシック"/>
        <family val="3"/>
        <charset val="128"/>
      </rPr>
      <t>※1世帯分、水道水だけのご利用の場合</t>
    </r>
    <rPh sb="0" eb="3">
      <t>イチカワシ</t>
    </rPh>
    <rPh sb="10" eb="12">
      <t>リョウキン</t>
    </rPh>
    <rPh sb="12" eb="14">
      <t>ケイサン</t>
    </rPh>
    <rPh sb="14" eb="15">
      <t>オモテ</t>
    </rPh>
    <rPh sb="16" eb="18">
      <t>レイワ</t>
    </rPh>
    <rPh sb="23" eb="24">
      <t>ニチ</t>
    </rPh>
    <rPh sb="30" eb="32">
      <t>セタイ</t>
    </rPh>
    <rPh sb="32" eb="33">
      <t>ブン</t>
    </rPh>
    <rPh sb="34" eb="37">
      <t>スイドウスイ</t>
    </rPh>
    <rPh sb="41" eb="43">
      <t>リヨウ</t>
    </rPh>
    <rPh sb="44" eb="46">
      <t>バアイ</t>
    </rPh>
    <phoneticPr fontId="4"/>
  </si>
  <si>
    <t>上水道使用量　２か月分
（千葉県企業局　発行）</t>
    <rPh sb="0" eb="1">
      <t>ウエ</t>
    </rPh>
    <rPh sb="1" eb="3">
      <t>スイドウ</t>
    </rPh>
    <rPh sb="3" eb="6">
      <t>シヨウリョウ</t>
    </rPh>
    <rPh sb="9" eb="11">
      <t>ゲツブン</t>
    </rPh>
    <rPh sb="13" eb="16">
      <t>チバケン</t>
    </rPh>
    <rPh sb="16" eb="18">
      <t>キギョウ</t>
    </rPh>
    <rPh sb="18" eb="19">
      <t>キョク</t>
    </rPh>
    <rPh sb="20" eb="22">
      <t>ハッコウ</t>
    </rPh>
    <phoneticPr fontId="4"/>
  </si>
  <si>
    <r>
      <t>※1か月あたりの使用水量が1～10ｍ3の場合は、</t>
    </r>
    <r>
      <rPr>
        <sz val="11"/>
        <color indexed="10"/>
        <rFont val="ＭＳ Ｐゴシック"/>
        <family val="3"/>
        <charset val="128"/>
      </rPr>
      <t>定額として1,017円を徴収いたします。</t>
    </r>
    <phoneticPr fontId="4"/>
  </si>
  <si>
    <t>基本料金
（税抜）</t>
    <phoneticPr fontId="4"/>
  </si>
  <si>
    <t>金額
（小計：税抜）</t>
    <rPh sb="0" eb="2">
      <t>キンガク</t>
    </rPh>
    <rPh sb="4" eb="6">
      <t>ショウケイ</t>
    </rPh>
    <phoneticPr fontId="4"/>
  </si>
  <si>
    <t>共用されている世帯数を入力してください（２以上の値を入力）</t>
    <rPh sb="0" eb="2">
      <t>キョウヨウ</t>
    </rPh>
    <rPh sb="7" eb="10">
      <t>セタイスウ</t>
    </rPh>
    <rPh sb="21" eb="23">
      <t>イジョウ</t>
    </rPh>
    <rPh sb="24" eb="25">
      <t>アタイ</t>
    </rPh>
    <rPh sb="26" eb="28">
      <t>ニュウリョク</t>
    </rPh>
    <phoneticPr fontId="4"/>
  </si>
  <si>
    <r>
      <t>こちらに</t>
    </r>
    <r>
      <rPr>
        <b/>
        <sz val="11"/>
        <color rgb="FFFF0000"/>
        <rFont val="ＭＳ Ｐゴシック"/>
        <family val="3"/>
        <charset val="128"/>
        <scheme val="minor"/>
      </rPr>
      <t>千葉県企業局で発行された上水道使用量（検針票）の値を入力してください</t>
    </r>
    <r>
      <rPr>
        <sz val="11"/>
        <color theme="1"/>
        <rFont val="ＭＳ Ｐゴシック"/>
        <family val="3"/>
        <charset val="128"/>
        <scheme val="minor"/>
      </rPr>
      <t>（検針は２か月分の集計となっております）</t>
    </r>
    <rPh sb="4" eb="7">
      <t>チバケン</t>
    </rPh>
    <rPh sb="7" eb="9">
      <t>キギョウ</t>
    </rPh>
    <rPh sb="9" eb="10">
      <t>キョク</t>
    </rPh>
    <rPh sb="11" eb="13">
      <t>ハッコウ</t>
    </rPh>
    <rPh sb="16" eb="19">
      <t>ジョウスイドウ</t>
    </rPh>
    <rPh sb="19" eb="22">
      <t>シヨウリョウ</t>
    </rPh>
    <rPh sb="23" eb="26">
      <t>ケンシンヒョウ</t>
    </rPh>
    <rPh sb="28" eb="29">
      <t>アタイ</t>
    </rPh>
    <rPh sb="39" eb="41">
      <t>ケンシン</t>
    </rPh>
    <rPh sb="44" eb="46">
      <t>ゲツブン</t>
    </rPh>
    <rPh sb="47" eb="49">
      <t>シュウケイ</t>
    </rPh>
    <phoneticPr fontId="4"/>
  </si>
  <si>
    <t>（上水道使用量を２か月で割りますが、端数がある場合は、片方は小数点以下を切上げ、片方を切下げます）</t>
    <rPh sb="1" eb="2">
      <t>ウエ</t>
    </rPh>
    <rPh sb="2" eb="4">
      <t>スイドウ</t>
    </rPh>
    <rPh sb="4" eb="7">
      <t>シヨウリョウ</t>
    </rPh>
    <rPh sb="10" eb="11">
      <t>ゲツ</t>
    </rPh>
    <rPh sb="12" eb="13">
      <t>ワ</t>
    </rPh>
    <rPh sb="18" eb="20">
      <t>ハスウ</t>
    </rPh>
    <rPh sb="23" eb="25">
      <t>バアイ</t>
    </rPh>
    <rPh sb="27" eb="29">
      <t>カタホウ</t>
    </rPh>
    <rPh sb="30" eb="33">
      <t>ショウスウテン</t>
    </rPh>
    <rPh sb="33" eb="35">
      <t>イカ</t>
    </rPh>
    <rPh sb="36" eb="37">
      <t>キ</t>
    </rPh>
    <rPh sb="37" eb="38">
      <t>ア</t>
    </rPh>
    <rPh sb="40" eb="42">
      <t>カタホウ</t>
    </rPh>
    <rPh sb="43" eb="44">
      <t>キ</t>
    </rPh>
    <rPh sb="44" eb="45">
      <t>シタ</t>
    </rPh>
    <phoneticPr fontId="4"/>
  </si>
  <si>
    <t>超過料金単価
（税抜）</t>
    <rPh sb="2" eb="4">
      <t>リョウキン</t>
    </rPh>
    <rPh sb="4" eb="6">
      <t>タンカ</t>
    </rPh>
    <phoneticPr fontId="4"/>
  </si>
  <si>
    <t>&lt;1&gt;</t>
    <phoneticPr fontId="3"/>
  </si>
  <si>
    <t>&lt;2&gt;</t>
    <phoneticPr fontId="3"/>
  </si>
  <si>
    <t>A+B</t>
    <phoneticPr fontId="4"/>
  </si>
  <si>
    <t>C+D</t>
    <phoneticPr fontId="4"/>
  </si>
  <si>
    <t>1か月&lt;1&gt;</t>
    <rPh sb="2" eb="3">
      <t>ツキ</t>
    </rPh>
    <phoneticPr fontId="4"/>
  </si>
  <si>
    <t>1か月&lt;2&gt;</t>
    <rPh sb="2" eb="3">
      <t>ツキ</t>
    </rPh>
    <phoneticPr fontId="4"/>
  </si>
  <si>
    <t>1か月&lt;1&gt;</t>
    <phoneticPr fontId="4"/>
  </si>
  <si>
    <t>1か月&lt;2&gt;</t>
    <phoneticPr fontId="4"/>
  </si>
  <si>
    <t>※A,B(C,D)の1か月使用量が同量の場合は、一方の下水道使用料額に世帯数を乗じた額が金額小計に表示されます。</t>
    <rPh sb="12" eb="13">
      <t>ゲツ</t>
    </rPh>
    <rPh sb="13" eb="16">
      <t>シヨウリョウ</t>
    </rPh>
    <rPh sb="17" eb="19">
      <t>ドウリョウ</t>
    </rPh>
    <rPh sb="20" eb="22">
      <t>バアイ</t>
    </rPh>
    <rPh sb="24" eb="26">
      <t>イッポウ</t>
    </rPh>
    <rPh sb="27" eb="33">
      <t>ゲスイドウシヨウリョウ</t>
    </rPh>
    <rPh sb="33" eb="34">
      <t>ガク</t>
    </rPh>
    <rPh sb="35" eb="38">
      <t>セタイスウ</t>
    </rPh>
    <rPh sb="39" eb="40">
      <t>ジョウ</t>
    </rPh>
    <rPh sb="42" eb="43">
      <t>ガク</t>
    </rPh>
    <rPh sb="44" eb="46">
      <t>キンガク</t>
    </rPh>
    <rPh sb="46" eb="48">
      <t>ショウケイ</t>
    </rPh>
    <rPh sb="49" eb="51">
      <t>ヒョウジ</t>
    </rPh>
    <phoneticPr fontId="3"/>
  </si>
  <si>
    <t>※この計算表は令和5年4月以降の使用料体系(下水道使用料表)による市川市下水道使用料の計算のみ有効です。</t>
    <phoneticPr fontId="3"/>
  </si>
  <si>
    <t>※水道水、１世帯の計算結果が出ます。（１）減免対象者、（２）水道水以外の水を使用した、または併用した場合は、こちらの計算表では算出できません。</t>
    <rPh sb="1" eb="4">
      <t>スイドウスイ</t>
    </rPh>
    <rPh sb="6" eb="8">
      <t>セタイ</t>
    </rPh>
    <rPh sb="9" eb="11">
      <t>ケイサン</t>
    </rPh>
    <rPh sb="11" eb="13">
      <t>ケッカ</t>
    </rPh>
    <rPh sb="14" eb="15">
      <t>デ</t>
    </rPh>
    <rPh sb="21" eb="23">
      <t>ゲンメン</t>
    </rPh>
    <rPh sb="23" eb="26">
      <t>タイショウシャ</t>
    </rPh>
    <rPh sb="46" eb="48">
      <t>ヘイヨウ</t>
    </rPh>
    <rPh sb="50" eb="52">
      <t>バアイ</t>
    </rPh>
    <rPh sb="58" eb="60">
      <t>ケイサン</t>
    </rPh>
    <rPh sb="60" eb="61">
      <t>ヒョウ</t>
    </rPh>
    <rPh sb="63" eb="65">
      <t>サンシュツ</t>
    </rPh>
    <phoneticPr fontId="4"/>
  </si>
  <si>
    <t>※製氷業、醸造業、清涼飲料水製造業その他の事業を営む使用者が、汚水排除量申告を行っている場合は、その排除量を差し引いた水量を入力してください。</t>
    <rPh sb="1" eb="4">
      <t>セイヒョウギョウ</t>
    </rPh>
    <rPh sb="5" eb="8">
      <t>ジョウゾウギョウ</t>
    </rPh>
    <rPh sb="9" eb="11">
      <t>セイリョウ</t>
    </rPh>
    <rPh sb="11" eb="14">
      <t>インリョウスイ</t>
    </rPh>
    <rPh sb="14" eb="17">
      <t>セイゾウギョウ</t>
    </rPh>
    <rPh sb="19" eb="20">
      <t>タ</t>
    </rPh>
    <rPh sb="21" eb="23">
      <t>ジギョウ</t>
    </rPh>
    <rPh sb="24" eb="25">
      <t>イトナ</t>
    </rPh>
    <rPh sb="26" eb="29">
      <t>シヨウシャ</t>
    </rPh>
    <rPh sb="31" eb="33">
      <t>オスイ</t>
    </rPh>
    <rPh sb="33" eb="35">
      <t>ハイジョ</t>
    </rPh>
    <rPh sb="35" eb="36">
      <t>リョウ</t>
    </rPh>
    <rPh sb="36" eb="38">
      <t>シンコク</t>
    </rPh>
    <rPh sb="39" eb="40">
      <t>オコナ</t>
    </rPh>
    <rPh sb="44" eb="46">
      <t>バアイ</t>
    </rPh>
    <rPh sb="50" eb="52">
      <t>ハイジョ</t>
    </rPh>
    <rPh sb="52" eb="53">
      <t>リョウ</t>
    </rPh>
    <rPh sb="54" eb="55">
      <t>サ</t>
    </rPh>
    <rPh sb="56" eb="57">
      <t>イン</t>
    </rPh>
    <rPh sb="59" eb="60">
      <t>スイ</t>
    </rPh>
    <rPh sb="60" eb="61">
      <t>リョウ</t>
    </rPh>
    <phoneticPr fontId="4"/>
  </si>
  <si>
    <t>※本計算表は一般的な、基本料金が２か月分として計算される仕様となっております。月の中途で開始又は休止等したときの使用料は、使用日数が１６日以上の場合は１月分、１６日未満の場合は１月分の半額として基本料金を計算しますので、計算表の結果と請求額が一致しない場合があります。不明な点がございましたら市川市の下水道使用料担当課までお問い合わせ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</si>
</sst>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m3&quot;"/>
    <numFmt numFmtId="177" formatCode="&quot;×&quot;\ #,##0&quot;世&quot;&quot;帯&quot;"/>
    <numFmt numFmtId="178" formatCode="#,##0&quot;円&quot;"/>
    <numFmt numFmtId="179" formatCode="#,##0.00&quot;円&quot;"/>
    <numFmt numFmtId="180" formatCode="0.0_);[Red]\(0.0\)"/>
    <numFmt numFmtId="181" formatCode="0_);[Red]\(0\)"/>
  </numFmts>
  <fonts count="43" x14ac:knownFonts="1">
    <font>
      <sz val="11"/>
      <color theme="1"/>
      <name val="ＭＳ Ｐゴシック"/>
      <family val="3"/>
      <charset val="128"/>
      <scheme val="minor"/>
    </font>
    <font>
      <sz val="11"/>
      <color indexed="10"/>
      <name val="ＭＳ Ｐゴシック"/>
      <family val="3"/>
      <charset val="128"/>
    </font>
    <font>
      <b/>
      <sz val="14"/>
      <color indexed="10"/>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11"/>
      <name val="ＭＳ Ｐゴシック"/>
      <family val="3"/>
      <charset val="128"/>
    </font>
    <font>
      <b/>
      <sz val="16"/>
      <color indexed="18"/>
      <name val="ＭＳ Ｐゴシック"/>
      <family val="3"/>
      <charset val="128"/>
    </font>
    <font>
      <b/>
      <sz val="14"/>
      <name val="ＭＳ Ｐゴシック"/>
      <family val="3"/>
      <charset val="128"/>
    </font>
    <font>
      <b/>
      <sz val="16"/>
      <color indexed="10"/>
      <name val="ＭＳ Ｐゴシック"/>
      <family val="3"/>
      <charset val="128"/>
    </font>
    <font>
      <b/>
      <vertAlign val="superscript"/>
      <sz val="14"/>
      <name val="ＭＳ Ｐゴシック"/>
      <family val="3"/>
      <charset val="128"/>
    </font>
    <font>
      <sz val="12"/>
      <name val="ＭＳ Ｐゴシック"/>
      <family val="3"/>
      <charset val="128"/>
    </font>
    <font>
      <b/>
      <sz val="16"/>
      <color indexed="16"/>
      <name val="ＭＳ Ｐゴシック"/>
      <family val="3"/>
      <charset val="128"/>
    </font>
    <font>
      <sz val="11"/>
      <color indexed="16"/>
      <name val="ＭＳ Ｐゴシック"/>
      <family val="3"/>
      <charset val="128"/>
    </font>
    <font>
      <sz val="14"/>
      <name val="ＭＳ Ｐゴシック"/>
      <family val="3"/>
      <charset val="128"/>
    </font>
    <font>
      <b/>
      <sz val="12"/>
      <name val="ＭＳ Ｐゴシック"/>
      <family val="3"/>
      <charset val="128"/>
    </font>
    <font>
      <b/>
      <sz val="16"/>
      <name val="ＭＳ Ｐゴシック"/>
      <family val="3"/>
      <charset val="128"/>
    </font>
    <font>
      <b/>
      <sz val="12"/>
      <color indexed="18"/>
      <name val="ＭＳ Ｐゴシック"/>
      <family val="3"/>
      <charset val="128"/>
    </font>
    <font>
      <b/>
      <sz val="12"/>
      <color indexed="10"/>
      <name val="ＭＳ Ｐゴシック"/>
      <family val="3"/>
      <charset val="128"/>
    </font>
    <font>
      <sz val="11"/>
      <color indexed="10"/>
      <name val="ＭＳ Ｐゴシック"/>
      <family val="3"/>
      <charset val="128"/>
    </font>
    <font>
      <b/>
      <sz val="12"/>
      <color indexed="16"/>
      <name val="ＭＳ Ｐゴシック"/>
      <family val="3"/>
      <charset val="128"/>
    </font>
    <font>
      <sz val="18"/>
      <name val="ＭＳ Ｐゴシック"/>
      <family val="3"/>
      <charset val="128"/>
    </font>
    <font>
      <sz val="20"/>
      <name val="ＭＳ Ｐゴシック"/>
      <family val="3"/>
      <charset val="128"/>
    </font>
    <font>
      <vertAlign val="superscript"/>
      <sz val="11"/>
      <name val="ＭＳ Ｐゴシック"/>
      <family val="3"/>
      <charset val="128"/>
    </font>
    <font>
      <vertAlign val="superscript"/>
      <sz val="12"/>
      <name val="ＭＳ Ｐゴシック"/>
      <family val="3"/>
      <charset val="128"/>
    </font>
    <font>
      <sz val="16"/>
      <name val="ＭＳ Ｐゴシック"/>
      <family val="3"/>
      <charset val="128"/>
    </font>
    <font>
      <vertAlign val="superscript"/>
      <sz val="14"/>
      <name val="ＭＳ Ｐゴシック"/>
      <family val="3"/>
      <charset val="128"/>
    </font>
    <font>
      <sz val="10"/>
      <name val="ＭＳ Ｐゴシック"/>
      <family val="3"/>
      <charset val="128"/>
    </font>
    <font>
      <b/>
      <sz val="8"/>
      <name val="ＭＳ Ｐゴシック"/>
      <family val="3"/>
      <charset val="128"/>
    </font>
    <font>
      <b/>
      <sz val="9"/>
      <name val="ＭＳ Ｐゴシック"/>
      <family val="3"/>
      <charset val="128"/>
    </font>
    <font>
      <sz val="8"/>
      <name val="ＭＳ Ｐゴシック"/>
      <family val="3"/>
      <charset val="128"/>
    </font>
    <font>
      <sz val="18"/>
      <color indexed="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font>
    <font>
      <sz val="9"/>
      <name val="ＭＳ Ｐゴシック"/>
      <family val="3"/>
      <charset val="128"/>
    </font>
    <font>
      <b/>
      <sz val="11"/>
      <color rgb="FFFF0000"/>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s>
  <fills count="1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41"/>
        <bgColor indexed="64"/>
      </patternFill>
    </fill>
    <fill>
      <patternFill patternType="solid">
        <fgColor indexed="50"/>
        <bgColor indexed="64"/>
      </patternFill>
    </fill>
    <fill>
      <patternFill patternType="solid">
        <fgColor theme="0"/>
        <bgColor indexed="64"/>
      </patternFill>
    </fill>
    <fill>
      <patternFill patternType="solid">
        <fgColor rgb="FFCCFFFF"/>
        <bgColor indexed="64"/>
      </patternFill>
    </fill>
  </fills>
  <borders count="72">
    <border>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dashDot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dashDotDot">
        <color indexed="64"/>
      </bottom>
      <diagonal/>
    </border>
    <border>
      <left/>
      <right style="medium">
        <color indexed="64"/>
      </right>
      <top/>
      <bottom style="dashDotDot">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diagonal/>
    </border>
  </borders>
  <cellStyleXfs count="3">
    <xf numFmtId="0" fontId="0" fillId="0" borderId="0">
      <alignment vertical="center"/>
    </xf>
    <xf numFmtId="9" fontId="33" fillId="0" borderId="0" applyFont="0" applyFill="0" applyBorder="0" applyAlignment="0" applyProtection="0">
      <alignment vertical="center"/>
    </xf>
    <xf numFmtId="38" fontId="33" fillId="0" borderId="0" applyFont="0" applyFill="0" applyBorder="0" applyAlignment="0" applyProtection="0">
      <alignment vertical="center"/>
    </xf>
  </cellStyleXfs>
  <cellXfs count="241">
    <xf numFmtId="0" fontId="0" fillId="0" borderId="0" xfId="0">
      <alignment vertical="center"/>
    </xf>
    <xf numFmtId="0" fontId="0" fillId="0" borderId="0" xfId="0" applyProtection="1">
      <alignment vertical="center"/>
    </xf>
    <xf numFmtId="38" fontId="8" fillId="0" borderId="1" xfId="2" applyFont="1" applyBorder="1" applyAlignment="1" applyProtection="1">
      <alignment horizontal="center" vertical="center"/>
      <protection locked="0"/>
    </xf>
    <xf numFmtId="0" fontId="9" fillId="3" borderId="2" xfId="0" applyFont="1" applyFill="1" applyBorder="1" applyAlignment="1" applyProtection="1">
      <alignment horizontal="center" vertical="center"/>
    </xf>
    <xf numFmtId="38" fontId="10" fillId="0" borderId="1" xfId="2" applyFont="1" applyBorder="1" applyAlignment="1" applyProtection="1">
      <alignment horizontal="center" vertical="center"/>
      <protection locked="0"/>
    </xf>
    <xf numFmtId="0" fontId="0" fillId="2" borderId="0" xfId="0" applyFill="1" applyBorder="1" applyProtection="1">
      <alignment vertical="center"/>
    </xf>
    <xf numFmtId="0" fontId="13" fillId="4" borderId="3" xfId="0" applyFont="1" applyFill="1" applyBorder="1" applyProtection="1">
      <alignment vertical="center"/>
    </xf>
    <xf numFmtId="0" fontId="14" fillId="4" borderId="1" xfId="0" applyFont="1" applyFill="1" applyBorder="1" applyProtection="1">
      <alignment vertical="center"/>
    </xf>
    <xf numFmtId="0" fontId="14" fillId="4" borderId="1" xfId="0" applyFont="1" applyFill="1" applyBorder="1" applyAlignment="1" applyProtection="1">
      <alignment horizontal="center" vertical="center"/>
    </xf>
    <xf numFmtId="0" fontId="14" fillId="4" borderId="4" xfId="0" applyFont="1" applyFill="1" applyBorder="1" applyProtection="1">
      <alignment vertical="center"/>
    </xf>
    <xf numFmtId="0" fontId="0" fillId="5" borderId="5" xfId="0" applyFill="1" applyBorder="1" applyProtection="1">
      <alignment vertical="center"/>
    </xf>
    <xf numFmtId="0" fontId="0" fillId="5" borderId="6" xfId="0" applyFill="1" applyBorder="1" applyProtection="1">
      <alignment vertical="center"/>
    </xf>
    <xf numFmtId="0" fontId="0" fillId="5" borderId="6" xfId="0" applyFill="1" applyBorder="1" applyAlignment="1" applyProtection="1">
      <alignment horizontal="center" vertical="center"/>
    </xf>
    <xf numFmtId="0" fontId="0" fillId="5" borderId="7" xfId="0" applyFill="1" applyBorder="1" applyProtection="1">
      <alignment vertical="center"/>
    </xf>
    <xf numFmtId="0" fontId="0" fillId="5" borderId="8" xfId="0" applyFill="1" applyBorder="1" applyProtection="1">
      <alignment vertical="center"/>
    </xf>
    <xf numFmtId="0" fontId="0" fillId="5" borderId="0" xfId="0" applyFill="1" applyBorder="1" applyProtection="1">
      <alignment vertical="center"/>
    </xf>
    <xf numFmtId="0" fontId="0" fillId="5" borderId="0" xfId="0" applyFill="1" applyBorder="1" applyAlignment="1" applyProtection="1">
      <alignment horizontal="center" vertical="center"/>
    </xf>
    <xf numFmtId="0" fontId="9" fillId="0" borderId="9" xfId="0" applyFont="1" applyFill="1" applyBorder="1" applyAlignment="1" applyProtection="1">
      <alignment horizontal="center" vertical="center"/>
    </xf>
    <xf numFmtId="9" fontId="15" fillId="0" borderId="4" xfId="1" applyFont="1" applyBorder="1" applyAlignment="1" applyProtection="1">
      <alignment horizontal="center" vertical="center"/>
    </xf>
    <xf numFmtId="0" fontId="0" fillId="5" borderId="10" xfId="0" applyFill="1" applyBorder="1" applyProtection="1">
      <alignment vertical="center"/>
    </xf>
    <xf numFmtId="0" fontId="15" fillId="6" borderId="11" xfId="0" applyFont="1" applyFill="1" applyBorder="1" applyAlignment="1" applyProtection="1">
      <alignment horizontal="center" vertical="center"/>
    </xf>
    <xf numFmtId="176" fontId="15" fillId="0" borderId="9" xfId="0" applyNumberFormat="1" applyFont="1" applyBorder="1" applyAlignment="1" applyProtection="1">
      <alignment horizontal="center" vertical="center"/>
    </xf>
    <xf numFmtId="0" fontId="15" fillId="7" borderId="11" xfId="0" applyFont="1" applyFill="1" applyBorder="1" applyAlignment="1" applyProtection="1">
      <alignment horizontal="center" vertical="center"/>
    </xf>
    <xf numFmtId="0" fontId="0" fillId="0" borderId="3" xfId="0" applyBorder="1" applyAlignment="1" applyProtection="1">
      <alignment horizontal="center" vertical="center"/>
    </xf>
    <xf numFmtId="176" fontId="16" fillId="0" borderId="3" xfId="0" applyNumberFormat="1" applyFont="1" applyBorder="1" applyAlignment="1" applyProtection="1">
      <alignment horizontal="center" vertical="center"/>
    </xf>
    <xf numFmtId="0" fontId="5" fillId="0" borderId="3" xfId="0" applyFont="1" applyBorder="1" applyAlignment="1" applyProtection="1">
      <alignment horizontal="center" vertical="center" wrapText="1"/>
    </xf>
    <xf numFmtId="177" fontId="16" fillId="0" borderId="2" xfId="0" applyNumberFormat="1" applyFont="1" applyBorder="1" applyAlignment="1" applyProtection="1">
      <alignment horizontal="center" vertical="center"/>
    </xf>
    <xf numFmtId="38" fontId="16" fillId="0" borderId="9" xfId="2" applyFont="1" applyBorder="1" applyAlignment="1" applyProtection="1">
      <alignment horizontal="center" vertical="center"/>
    </xf>
    <xf numFmtId="176" fontId="15" fillId="0" borderId="12" xfId="0" applyNumberFormat="1" applyFont="1" applyBorder="1" applyAlignment="1" applyProtection="1">
      <alignment vertical="center"/>
    </xf>
    <xf numFmtId="178" fontId="15" fillId="0" borderId="13" xfId="0" applyNumberFormat="1" applyFont="1" applyBorder="1" applyAlignment="1" applyProtection="1">
      <alignment vertical="center"/>
    </xf>
    <xf numFmtId="177" fontId="15" fillId="0" borderId="14" xfId="0" applyNumberFormat="1" applyFont="1" applyBorder="1" applyAlignment="1" applyProtection="1">
      <alignment horizontal="center" vertical="center"/>
    </xf>
    <xf numFmtId="176" fontId="15" fillId="0" borderId="8" xfId="0" applyNumberFormat="1" applyFont="1" applyBorder="1" applyAlignment="1" applyProtection="1">
      <alignment vertical="center"/>
    </xf>
    <xf numFmtId="178" fontId="15" fillId="0" borderId="8" xfId="0" applyNumberFormat="1" applyFont="1" applyBorder="1" applyAlignment="1" applyProtection="1">
      <alignment vertical="center"/>
    </xf>
    <xf numFmtId="177" fontId="15" fillId="0" borderId="15" xfId="0" applyNumberFormat="1" applyFont="1" applyBorder="1" applyAlignment="1" applyProtection="1">
      <alignment horizontal="center" vertical="center"/>
    </xf>
    <xf numFmtId="176" fontId="15" fillId="0" borderId="13" xfId="0" applyNumberFormat="1" applyFont="1" applyBorder="1" applyAlignment="1" applyProtection="1">
      <alignment vertical="center"/>
    </xf>
    <xf numFmtId="176" fontId="15" fillId="0" borderId="16" xfId="0" applyNumberFormat="1" applyFont="1" applyBorder="1" applyAlignment="1" applyProtection="1">
      <alignment vertical="center"/>
    </xf>
    <xf numFmtId="178" fontId="15" fillId="0" borderId="16" xfId="0" applyNumberFormat="1" applyFont="1" applyBorder="1" applyAlignment="1" applyProtection="1">
      <alignment vertical="center"/>
    </xf>
    <xf numFmtId="177" fontId="15" fillId="0" borderId="17" xfId="0" applyNumberFormat="1" applyFont="1" applyBorder="1" applyAlignment="1" applyProtection="1">
      <alignment horizontal="center" vertical="center"/>
    </xf>
    <xf numFmtId="0" fontId="0" fillId="5" borderId="16" xfId="0" applyFill="1" applyBorder="1" applyProtection="1">
      <alignment vertical="center"/>
    </xf>
    <xf numFmtId="0" fontId="0" fillId="5" borderId="18" xfId="0" applyFill="1" applyBorder="1" applyProtection="1">
      <alignment vertical="center"/>
    </xf>
    <xf numFmtId="0" fontId="0" fillId="5" borderId="18" xfId="0" applyFill="1" applyBorder="1" applyAlignment="1" applyProtection="1">
      <alignment horizontal="center" vertical="center"/>
    </xf>
    <xf numFmtId="0" fontId="0" fillId="5" borderId="19" xfId="0" applyFill="1" applyBorder="1" applyProtection="1">
      <alignment vertical="center"/>
    </xf>
    <xf numFmtId="0" fontId="0" fillId="5" borderId="0" xfId="0" applyFill="1" applyProtection="1">
      <alignment vertical="center"/>
    </xf>
    <xf numFmtId="0" fontId="0" fillId="5" borderId="0" xfId="0" applyFill="1" applyAlignment="1" applyProtection="1">
      <alignment horizontal="center" vertical="center"/>
    </xf>
    <xf numFmtId="0" fontId="19" fillId="5" borderId="0" xfId="0" applyFont="1" applyFill="1" applyProtection="1">
      <alignment vertical="center"/>
    </xf>
    <xf numFmtId="0" fontId="12" fillId="0" borderId="0" xfId="0" applyFont="1" applyProtection="1">
      <alignment vertical="center"/>
    </xf>
    <xf numFmtId="0" fontId="12" fillId="0" borderId="3" xfId="0" applyFont="1" applyBorder="1" applyAlignment="1" applyProtection="1">
      <alignment horizontal="center" vertical="center"/>
    </xf>
    <xf numFmtId="0" fontId="16" fillId="0" borderId="3" xfId="0" applyFont="1" applyBorder="1" applyAlignment="1" applyProtection="1">
      <alignment horizontal="center" vertical="center" wrapText="1"/>
    </xf>
    <xf numFmtId="0" fontId="12" fillId="0" borderId="0" xfId="0" applyFont="1" applyAlignment="1" applyProtection="1">
      <alignment horizontal="center" vertical="center"/>
    </xf>
    <xf numFmtId="0" fontId="12" fillId="5" borderId="0" xfId="0" applyFont="1" applyFill="1" applyProtection="1">
      <alignment vertical="center"/>
    </xf>
    <xf numFmtId="0" fontId="20" fillId="5" borderId="0" xfId="0" applyFont="1" applyFill="1" applyProtection="1">
      <alignment vertical="center"/>
    </xf>
    <xf numFmtId="0" fontId="21" fillId="4" borderId="3" xfId="0" applyFont="1" applyFill="1" applyBorder="1" applyProtection="1">
      <alignment vertical="center"/>
    </xf>
    <xf numFmtId="0" fontId="0" fillId="0" borderId="0" xfId="0" applyAlignment="1" applyProtection="1">
      <alignment horizontal="center" vertical="center"/>
    </xf>
    <xf numFmtId="0" fontId="22" fillId="0" borderId="0" xfId="0" applyFont="1" applyProtection="1">
      <alignment vertical="center"/>
    </xf>
    <xf numFmtId="0" fontId="12" fillId="0" borderId="20" xfId="0" applyFont="1" applyBorder="1" applyProtection="1">
      <alignment vertical="center"/>
    </xf>
    <xf numFmtId="0" fontId="12" fillId="0" borderId="21" xfId="0" applyFont="1" applyBorder="1" applyAlignment="1" applyProtection="1">
      <alignment horizontal="center" vertical="center"/>
    </xf>
    <xf numFmtId="0" fontId="12" fillId="0" borderId="14" xfId="0" applyFont="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5" fillId="6" borderId="22" xfId="0" applyFont="1" applyFill="1" applyBorder="1" applyAlignment="1" applyProtection="1">
      <alignment horizontal="center" vertical="center"/>
    </xf>
    <xf numFmtId="176" fontId="15" fillId="6" borderId="23" xfId="2"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0" fontId="15" fillId="0" borderId="0" xfId="0" applyFont="1" applyProtection="1">
      <alignment vertical="center"/>
    </xf>
    <xf numFmtId="0" fontId="15" fillId="3" borderId="24" xfId="0" applyFont="1" applyFill="1" applyBorder="1" applyAlignment="1" applyProtection="1">
      <alignment horizontal="center" vertical="center"/>
    </xf>
    <xf numFmtId="176" fontId="15" fillId="3" borderId="25" xfId="2" applyNumberFormat="1" applyFont="1" applyFill="1" applyBorder="1" applyAlignment="1" applyProtection="1">
      <alignment vertical="center"/>
    </xf>
    <xf numFmtId="0" fontId="12" fillId="0" borderId="26" xfId="0" applyFont="1" applyBorder="1" applyAlignment="1" applyProtection="1">
      <alignment horizontal="center" vertical="center" textRotation="255"/>
    </xf>
    <xf numFmtId="0" fontId="15" fillId="0" borderId="26" xfId="0" applyFont="1" applyBorder="1" applyAlignment="1" applyProtection="1">
      <alignment horizontal="center" vertical="center"/>
    </xf>
    <xf numFmtId="178" fontId="15" fillId="0" borderId="26" xfId="0" applyNumberFormat="1" applyFont="1" applyBorder="1" applyAlignment="1" applyProtection="1">
      <alignment vertical="center"/>
    </xf>
    <xf numFmtId="178" fontId="17" fillId="0" borderId="26" xfId="0" applyNumberFormat="1" applyFont="1" applyBorder="1" applyAlignment="1" applyProtection="1">
      <alignment vertical="center"/>
    </xf>
    <xf numFmtId="0" fontId="23" fillId="6" borderId="3" xfId="0" applyFont="1" applyFill="1" applyBorder="1" applyProtection="1">
      <alignment vertical="center"/>
    </xf>
    <xf numFmtId="0" fontId="0" fillId="6" borderId="1" xfId="0" applyFill="1" applyBorder="1" applyProtection="1">
      <alignment vertical="center"/>
    </xf>
    <xf numFmtId="0" fontId="0" fillId="6" borderId="1" xfId="0" applyFill="1" applyBorder="1" applyAlignment="1" applyProtection="1">
      <alignment horizontal="center" vertical="center"/>
    </xf>
    <xf numFmtId="0" fontId="0" fillId="6" borderId="4" xfId="0" applyFill="1" applyBorder="1" applyProtection="1">
      <alignment vertical="center"/>
    </xf>
    <xf numFmtId="0" fontId="0" fillId="0" borderId="14" xfId="0" applyBorder="1" applyAlignment="1" applyProtection="1">
      <alignment horizontal="center" vertical="center" wrapText="1"/>
    </xf>
    <xf numFmtId="0" fontId="0" fillId="0" borderId="27" xfId="0" applyBorder="1" applyAlignment="1" applyProtection="1">
      <alignment horizontal="center" vertical="center"/>
    </xf>
    <xf numFmtId="0" fontId="7" fillId="0" borderId="22" xfId="0" applyFont="1" applyBorder="1" applyAlignment="1" applyProtection="1">
      <alignment horizontal="center" vertical="center" wrapText="1"/>
    </xf>
    <xf numFmtId="176" fontId="7" fillId="0" borderId="22" xfId="2" applyNumberFormat="1" applyFont="1" applyFill="1" applyBorder="1" applyAlignment="1" applyProtection="1">
      <alignment vertical="center" wrapText="1"/>
    </xf>
    <xf numFmtId="0" fontId="7" fillId="0" borderId="28" xfId="0" applyFont="1" applyBorder="1" applyAlignment="1" applyProtection="1">
      <alignment horizontal="center" vertical="center" wrapText="1"/>
    </xf>
    <xf numFmtId="176" fontId="7" fillId="0" borderId="29" xfId="2" applyNumberFormat="1" applyFont="1" applyFill="1" applyBorder="1" applyAlignment="1" applyProtection="1">
      <alignment horizontal="right" vertical="center"/>
    </xf>
    <xf numFmtId="0" fontId="0" fillId="0" borderId="30" xfId="0" applyBorder="1" applyAlignment="1" applyProtection="1">
      <alignment horizontal="center" vertical="center"/>
    </xf>
    <xf numFmtId="0" fontId="12" fillId="0" borderId="31" xfId="0" applyFont="1" applyBorder="1" applyAlignment="1" applyProtection="1">
      <alignment horizontal="center" vertical="center"/>
    </xf>
    <xf numFmtId="176" fontId="33" fillId="0" borderId="31" xfId="2" applyNumberFormat="1" applyFont="1" applyFill="1" applyBorder="1" applyProtection="1">
      <alignment vertical="center"/>
    </xf>
    <xf numFmtId="0" fontId="12" fillId="0" borderId="31" xfId="0" applyFont="1" applyBorder="1" applyAlignment="1" applyProtection="1">
      <alignment horizontal="center" vertical="center" wrapText="1"/>
    </xf>
    <xf numFmtId="176" fontId="33" fillId="0" borderId="33" xfId="2" applyNumberFormat="1" applyFont="1" applyFill="1" applyBorder="1" applyProtection="1">
      <alignment vertical="center"/>
    </xf>
    <xf numFmtId="0" fontId="12" fillId="0" borderId="35" xfId="0" applyFont="1" applyBorder="1" applyAlignment="1" applyProtection="1">
      <alignment horizontal="center" vertical="center" wrapText="1"/>
    </xf>
    <xf numFmtId="176" fontId="33" fillId="0" borderId="36" xfId="2" applyNumberFormat="1" applyFont="1" applyFill="1" applyBorder="1" applyProtection="1">
      <alignment vertical="center"/>
    </xf>
    <xf numFmtId="0" fontId="12" fillId="0" borderId="22" xfId="0" applyFont="1" applyBorder="1" applyAlignment="1" applyProtection="1">
      <alignment horizontal="center" vertical="center" wrapText="1"/>
    </xf>
    <xf numFmtId="0" fontId="0" fillId="0" borderId="0" xfId="0" applyFill="1" applyBorder="1" applyProtection="1">
      <alignment vertical="center"/>
    </xf>
    <xf numFmtId="0" fontId="20" fillId="0" borderId="0" xfId="0" applyFont="1" applyProtection="1">
      <alignment vertical="center"/>
    </xf>
    <xf numFmtId="0" fontId="23" fillId="3" borderId="3" xfId="0" applyFont="1" applyFill="1" applyBorder="1" applyProtection="1">
      <alignment vertical="center"/>
    </xf>
    <xf numFmtId="0" fontId="0" fillId="3" borderId="1" xfId="0" applyFill="1" applyBorder="1" applyProtection="1">
      <alignment vertical="center"/>
    </xf>
    <xf numFmtId="0" fontId="0" fillId="3" borderId="1" xfId="0" applyFill="1" applyBorder="1" applyAlignment="1" applyProtection="1">
      <alignment horizontal="center" vertical="center"/>
    </xf>
    <xf numFmtId="0" fontId="0" fillId="3" borderId="4" xfId="0" applyFill="1" applyBorder="1" applyProtection="1">
      <alignment vertical="center"/>
    </xf>
    <xf numFmtId="0" fontId="0" fillId="0" borderId="0" xfId="0" applyFill="1" applyBorder="1" applyAlignment="1" applyProtection="1">
      <alignment horizontal="center" vertical="center" wrapText="1"/>
    </xf>
    <xf numFmtId="0" fontId="0" fillId="0" borderId="0" xfId="0" applyBorder="1" applyProtection="1">
      <alignment vertical="center"/>
    </xf>
    <xf numFmtId="0" fontId="0" fillId="0" borderId="0" xfId="0" applyBorder="1" applyAlignment="1" applyProtection="1">
      <alignment horizontal="center" vertical="center"/>
    </xf>
    <xf numFmtId="0" fontId="6" fillId="8" borderId="5" xfId="0" applyFont="1" applyFill="1" applyBorder="1" applyProtection="1">
      <alignment vertical="center"/>
    </xf>
    <xf numFmtId="0" fontId="0" fillId="8" borderId="6" xfId="0" applyFill="1" applyBorder="1" applyProtection="1">
      <alignment vertical="center"/>
    </xf>
    <xf numFmtId="0" fontId="0" fillId="8" borderId="6" xfId="0" applyFill="1" applyBorder="1" applyAlignment="1" applyProtection="1">
      <alignment horizontal="center" vertical="center"/>
    </xf>
    <xf numFmtId="0" fontId="0" fillId="8" borderId="7" xfId="0" applyFill="1" applyBorder="1" applyProtection="1">
      <alignment vertical="center"/>
    </xf>
    <xf numFmtId="0" fontId="0" fillId="8" borderId="0" xfId="0" applyFill="1" applyBorder="1" applyProtection="1">
      <alignment vertical="center"/>
    </xf>
    <xf numFmtId="0" fontId="0" fillId="8" borderId="0" xfId="0" applyFill="1" applyBorder="1" applyAlignment="1" applyProtection="1">
      <alignment horizontal="center" vertical="center"/>
    </xf>
    <xf numFmtId="0" fontId="0" fillId="8" borderId="10" xfId="0" applyFill="1" applyBorder="1" applyProtection="1">
      <alignment vertical="center"/>
    </xf>
    <xf numFmtId="0" fontId="0" fillId="8" borderId="8" xfId="0" applyFill="1" applyBorder="1" applyProtection="1">
      <alignment vertical="center"/>
    </xf>
    <xf numFmtId="0" fontId="15" fillId="0" borderId="2" xfId="0" applyFont="1" applyFill="1" applyBorder="1" applyAlignment="1" applyProtection="1">
      <alignment horizontal="center" vertical="center"/>
    </xf>
    <xf numFmtId="0" fontId="12" fillId="8" borderId="8" xfId="0" applyFont="1" applyFill="1" applyBorder="1" applyProtection="1">
      <alignment vertical="center"/>
    </xf>
    <xf numFmtId="0" fontId="12" fillId="8" borderId="0" xfId="0" applyFont="1" applyFill="1" applyBorder="1" applyProtection="1">
      <alignment vertical="center"/>
    </xf>
    <xf numFmtId="0" fontId="12" fillId="8" borderId="0" xfId="0" applyFont="1" applyFill="1" applyBorder="1" applyAlignment="1" applyProtection="1">
      <alignment horizontal="center" vertical="center"/>
    </xf>
    <xf numFmtId="0" fontId="12" fillId="8" borderId="10" xfId="0" applyFont="1" applyFill="1" applyBorder="1" applyProtection="1">
      <alignment vertical="center"/>
    </xf>
    <xf numFmtId="0" fontId="12" fillId="0" borderId="27" xfId="0" applyFont="1" applyBorder="1" applyAlignment="1" applyProtection="1">
      <alignment horizontal="center" vertical="center" wrapText="1"/>
    </xf>
    <xf numFmtId="0" fontId="12" fillId="8" borderId="38" xfId="0" applyFont="1" applyFill="1" applyBorder="1" applyAlignment="1" applyProtection="1">
      <alignment horizontal="center" vertical="center" textRotation="255"/>
    </xf>
    <xf numFmtId="0" fontId="15" fillId="8" borderId="26" xfId="0" applyFont="1" applyFill="1" applyBorder="1" applyAlignment="1" applyProtection="1">
      <alignment horizontal="center" vertical="center"/>
    </xf>
    <xf numFmtId="178" fontId="15" fillId="8" borderId="26" xfId="0" applyNumberFormat="1" applyFont="1" applyFill="1" applyBorder="1" applyAlignment="1" applyProtection="1">
      <alignment vertical="center"/>
    </xf>
    <xf numFmtId="178" fontId="17" fillId="8" borderId="26" xfId="0" applyNumberFormat="1" applyFont="1" applyFill="1" applyBorder="1" applyAlignment="1" applyProtection="1">
      <alignment vertical="center"/>
    </xf>
    <xf numFmtId="178" fontId="17" fillId="8" borderId="39" xfId="0" applyNumberFormat="1" applyFont="1" applyFill="1" applyBorder="1" applyAlignment="1" applyProtection="1">
      <alignment vertical="center"/>
    </xf>
    <xf numFmtId="0" fontId="20" fillId="8" borderId="8" xfId="0" applyFont="1" applyFill="1" applyBorder="1" applyProtection="1">
      <alignment vertical="center"/>
    </xf>
    <xf numFmtId="179" fontId="33" fillId="0" borderId="0" xfId="2" applyNumberFormat="1" applyFont="1" applyFill="1" applyBorder="1" applyProtection="1">
      <alignment vertical="center"/>
      <protection locked="0"/>
    </xf>
    <xf numFmtId="0" fontId="0" fillId="0" borderId="0" xfId="0" applyFill="1" applyBorder="1" applyAlignment="1" applyProtection="1">
      <alignment horizontal="center" vertical="center"/>
    </xf>
    <xf numFmtId="178" fontId="0" fillId="0" borderId="0" xfId="0" applyNumberFormat="1" applyFill="1" applyBorder="1" applyProtection="1">
      <alignment vertical="center"/>
    </xf>
    <xf numFmtId="0" fontId="0" fillId="8" borderId="16" xfId="0" applyFill="1" applyBorder="1" applyProtection="1">
      <alignment vertical="center"/>
    </xf>
    <xf numFmtId="0" fontId="0" fillId="8" borderId="18" xfId="0" applyFill="1" applyBorder="1" applyProtection="1">
      <alignment vertical="center"/>
    </xf>
    <xf numFmtId="0" fontId="0" fillId="8" borderId="18" xfId="0" applyFill="1" applyBorder="1" applyAlignment="1" applyProtection="1">
      <alignment horizontal="center" vertical="center"/>
    </xf>
    <xf numFmtId="0" fontId="0" fillId="8" borderId="19" xfId="0" applyFill="1" applyBorder="1" applyProtection="1">
      <alignment vertical="center"/>
    </xf>
    <xf numFmtId="0" fontId="1" fillId="0" borderId="0" xfId="0" applyFont="1" applyProtection="1">
      <alignment vertical="center"/>
    </xf>
    <xf numFmtId="0" fontId="12" fillId="0" borderId="31" xfId="0" applyFont="1" applyBorder="1" applyAlignment="1" applyProtection="1">
      <alignment horizontal="center" vertical="center" shrinkToFit="1"/>
    </xf>
    <xf numFmtId="0" fontId="9" fillId="9" borderId="16" xfId="0" applyFont="1" applyFill="1" applyBorder="1" applyAlignment="1" applyProtection="1">
      <alignment horizontal="center" vertical="center" shrinkToFit="1"/>
    </xf>
    <xf numFmtId="176" fontId="33" fillId="0" borderId="40" xfId="2" applyNumberFormat="1" applyFont="1" applyFill="1" applyBorder="1" applyProtection="1">
      <alignment vertical="center"/>
    </xf>
    <xf numFmtId="176" fontId="33" fillId="0" borderId="41" xfId="2" applyNumberFormat="1" applyFont="1" applyFill="1" applyBorder="1" applyProtection="1">
      <alignment vertical="center"/>
    </xf>
    <xf numFmtId="176" fontId="33" fillId="0" borderId="42" xfId="2" applyNumberFormat="1" applyFont="1" applyFill="1" applyBorder="1" applyProtection="1">
      <alignment vertical="center"/>
    </xf>
    <xf numFmtId="180" fontId="0" fillId="0" borderId="43" xfId="0" applyNumberFormat="1" applyBorder="1" applyAlignment="1" applyProtection="1">
      <alignment horizontal="center" vertical="center" wrapText="1"/>
    </xf>
    <xf numFmtId="178" fontId="16" fillId="0" borderId="17" xfId="2" applyNumberFormat="1" applyFont="1" applyBorder="1" applyAlignment="1" applyProtection="1">
      <alignment horizontal="center" vertical="center"/>
    </xf>
    <xf numFmtId="178" fontId="33" fillId="8" borderId="32" xfId="2" applyNumberFormat="1" applyFont="1" applyFill="1" applyBorder="1" applyProtection="1">
      <alignment vertical="center"/>
    </xf>
    <xf numFmtId="178" fontId="33" fillId="8" borderId="34" xfId="2" applyNumberFormat="1" applyFont="1" applyFill="1" applyBorder="1" applyProtection="1">
      <alignment vertical="center"/>
    </xf>
    <xf numFmtId="178" fontId="33" fillId="8" borderId="29" xfId="2" applyNumberFormat="1" applyFont="1" applyFill="1" applyBorder="1" applyProtection="1">
      <alignment vertical="center"/>
    </xf>
    <xf numFmtId="178" fontId="33" fillId="8" borderId="23" xfId="2" applyNumberFormat="1" applyFont="1" applyFill="1" applyBorder="1" applyProtection="1">
      <alignment vertical="center"/>
    </xf>
    <xf numFmtId="178" fontId="33" fillId="8" borderId="15" xfId="2" applyNumberFormat="1" applyFont="1" applyFill="1" applyBorder="1" applyProtection="1">
      <alignment vertical="center"/>
    </xf>
    <xf numFmtId="178" fontId="33" fillId="8" borderId="44" xfId="2" applyNumberFormat="1" applyFont="1" applyFill="1" applyBorder="1" applyProtection="1">
      <alignment vertical="center"/>
    </xf>
    <xf numFmtId="178" fontId="7" fillId="0" borderId="45" xfId="2" applyNumberFormat="1" applyFont="1" applyFill="1" applyBorder="1" applyProtection="1">
      <alignment vertical="center"/>
    </xf>
    <xf numFmtId="178" fontId="7" fillId="0" borderId="34" xfId="2" applyNumberFormat="1" applyFont="1" applyFill="1" applyBorder="1" applyProtection="1">
      <alignment vertical="center"/>
    </xf>
    <xf numFmtId="178" fontId="33" fillId="0" borderId="45" xfId="2" applyNumberFormat="1" applyFont="1" applyFill="1" applyBorder="1" applyProtection="1">
      <alignment vertical="center"/>
    </xf>
    <xf numFmtId="178" fontId="33" fillId="0" borderId="34" xfId="2" applyNumberFormat="1" applyFont="1" applyFill="1" applyBorder="1" applyProtection="1">
      <alignment vertical="center"/>
    </xf>
    <xf numFmtId="178" fontId="33" fillId="0" borderId="46" xfId="2" applyNumberFormat="1" applyFont="1" applyFill="1" applyBorder="1" applyProtection="1">
      <alignment vertical="center"/>
    </xf>
    <xf numFmtId="178" fontId="33" fillId="0" borderId="32" xfId="2" applyNumberFormat="1" applyFont="1" applyFill="1" applyBorder="1" applyProtection="1">
      <alignment vertical="center"/>
    </xf>
    <xf numFmtId="0" fontId="5" fillId="0" borderId="0" xfId="0" applyFont="1" applyBorder="1" applyAlignment="1" applyProtection="1">
      <alignment horizontal="center" vertical="center" textRotation="255"/>
    </xf>
    <xf numFmtId="0" fontId="12" fillId="0" borderId="0" xfId="0" applyFont="1" applyBorder="1" applyAlignment="1" applyProtection="1">
      <alignment horizontal="center" vertical="center" wrapText="1"/>
    </xf>
    <xf numFmtId="178" fontId="33" fillId="8" borderId="0" xfId="2" applyNumberFormat="1" applyFont="1" applyFill="1" applyBorder="1" applyProtection="1">
      <alignment vertical="center"/>
      <protection locked="0"/>
    </xf>
    <xf numFmtId="179" fontId="33" fillId="8" borderId="0" xfId="2" applyNumberFormat="1" applyFont="1" applyFill="1" applyBorder="1" applyProtection="1">
      <alignment vertical="center"/>
    </xf>
    <xf numFmtId="178" fontId="16" fillId="0" borderId="47" xfId="2" applyNumberFormat="1" applyFont="1" applyBorder="1" applyAlignment="1" applyProtection="1">
      <alignment horizontal="center" vertical="center"/>
    </xf>
    <xf numFmtId="178" fontId="16" fillId="0" borderId="48" xfId="2" applyNumberFormat="1" applyFont="1" applyBorder="1" applyAlignment="1" applyProtection="1">
      <alignment horizontal="center" vertical="center"/>
    </xf>
    <xf numFmtId="178" fontId="33" fillId="0" borderId="49" xfId="2" applyNumberFormat="1" applyFont="1" applyFill="1" applyBorder="1" applyProtection="1">
      <alignment vertical="center"/>
    </xf>
    <xf numFmtId="178" fontId="0" fillId="0" borderId="0" xfId="0" applyNumberFormat="1" applyProtection="1">
      <alignment vertical="center"/>
    </xf>
    <xf numFmtId="178" fontId="9" fillId="0" borderId="12" xfId="2" applyNumberFormat="1" applyFont="1" applyBorder="1" applyAlignment="1" applyProtection="1">
      <alignment vertical="center" shrinkToFit="1"/>
    </xf>
    <xf numFmtId="178" fontId="9" fillId="0" borderId="50" xfId="2" applyNumberFormat="1" applyFont="1" applyBorder="1" applyAlignment="1" applyProtection="1">
      <alignment vertical="center" shrinkToFit="1"/>
    </xf>
    <xf numFmtId="178" fontId="9" fillId="0" borderId="51" xfId="2" applyNumberFormat="1" applyFont="1" applyBorder="1" applyAlignment="1" applyProtection="1">
      <alignment vertical="center" shrinkToFit="1"/>
    </xf>
    <xf numFmtId="178" fontId="8" fillId="8" borderId="9" xfId="2" applyNumberFormat="1" applyFont="1" applyFill="1" applyBorder="1" applyAlignment="1" applyProtection="1">
      <alignment vertical="center" shrinkToFit="1"/>
    </xf>
    <xf numFmtId="178" fontId="15" fillId="6" borderId="44" xfId="0" applyNumberFormat="1" applyFont="1" applyFill="1" applyBorder="1" applyAlignment="1" applyProtection="1">
      <alignment vertical="center" shrinkToFit="1"/>
    </xf>
    <xf numFmtId="178" fontId="15" fillId="3" borderId="37" xfId="0" applyNumberFormat="1" applyFont="1" applyFill="1" applyBorder="1" applyAlignment="1" applyProtection="1">
      <alignment vertical="center" shrinkToFit="1"/>
    </xf>
    <xf numFmtId="178" fontId="17" fillId="6" borderId="52" xfId="2" applyNumberFormat="1" applyFont="1" applyFill="1" applyBorder="1" applyAlignment="1" applyProtection="1">
      <alignment vertical="center" shrinkToFit="1"/>
    </xf>
    <xf numFmtId="178" fontId="17" fillId="3" borderId="52" xfId="2" applyNumberFormat="1" applyFont="1" applyFill="1" applyBorder="1" applyAlignment="1" applyProtection="1">
      <alignment vertical="center" shrinkToFit="1"/>
    </xf>
    <xf numFmtId="178" fontId="15" fillId="6" borderId="42" xfId="0" applyNumberFormat="1" applyFont="1" applyFill="1" applyBorder="1" applyAlignment="1" applyProtection="1">
      <alignment vertical="center" shrinkToFit="1"/>
    </xf>
    <xf numFmtId="178" fontId="15" fillId="3" borderId="53" xfId="0" applyNumberFormat="1" applyFont="1" applyFill="1" applyBorder="1" applyAlignment="1" applyProtection="1">
      <alignment vertical="center" shrinkToFit="1"/>
    </xf>
    <xf numFmtId="178" fontId="17" fillId="10" borderId="49" xfId="2" applyNumberFormat="1" applyFont="1" applyFill="1" applyBorder="1" applyAlignment="1" applyProtection="1">
      <alignment vertical="center" shrinkToFit="1"/>
    </xf>
    <xf numFmtId="178" fontId="17" fillId="6" borderId="17" xfId="2" applyNumberFormat="1" applyFont="1" applyFill="1" applyBorder="1" applyAlignment="1" applyProtection="1">
      <alignment vertical="center" shrinkToFit="1"/>
    </xf>
    <xf numFmtId="0" fontId="34" fillId="0" borderId="70" xfId="0" applyFont="1" applyBorder="1" applyAlignment="1" applyProtection="1">
      <alignment horizontal="center" vertical="center" wrapText="1"/>
    </xf>
    <xf numFmtId="178" fontId="34" fillId="2" borderId="44" xfId="2" applyNumberFormat="1" applyFont="1" applyFill="1" applyBorder="1" applyProtection="1">
      <alignment vertical="center"/>
    </xf>
    <xf numFmtId="178" fontId="34" fillId="2" borderId="15" xfId="2" applyNumberFormat="1" applyFont="1" applyFill="1" applyBorder="1" applyProtection="1">
      <alignment vertical="center"/>
    </xf>
    <xf numFmtId="181" fontId="34" fillId="0" borderId="70" xfId="0" applyNumberFormat="1" applyFont="1" applyBorder="1" applyAlignment="1" applyProtection="1">
      <alignment horizontal="center" vertical="center" wrapText="1"/>
    </xf>
    <xf numFmtId="178" fontId="34" fillId="8" borderId="32" xfId="2" applyNumberFormat="1" applyFont="1" applyFill="1" applyBorder="1" applyProtection="1">
      <alignment vertical="center"/>
    </xf>
    <xf numFmtId="178" fontId="33" fillId="8" borderId="37" xfId="2" applyNumberFormat="1" applyFont="1" applyFill="1" applyBorder="1" applyProtection="1">
      <alignment vertical="center"/>
    </xf>
    <xf numFmtId="0" fontId="16" fillId="0" borderId="58" xfId="0" applyFont="1" applyBorder="1" applyAlignment="1" applyProtection="1">
      <alignment horizontal="center" vertical="center"/>
    </xf>
    <xf numFmtId="176" fontId="33" fillId="0" borderId="71" xfId="2" applyNumberFormat="1" applyFont="1" applyFill="1" applyBorder="1" applyProtection="1">
      <alignment vertical="center"/>
    </xf>
    <xf numFmtId="0" fontId="35" fillId="11" borderId="0" xfId="0" applyFont="1" applyFill="1" applyBorder="1" applyProtection="1">
      <alignment vertical="center"/>
    </xf>
    <xf numFmtId="0" fontId="7" fillId="8" borderId="8" xfId="0" applyFont="1" applyFill="1" applyBorder="1" applyProtection="1">
      <alignment vertical="center"/>
    </xf>
    <xf numFmtId="0" fontId="9" fillId="8" borderId="8" xfId="0" applyFont="1" applyFill="1" applyBorder="1" applyProtection="1">
      <alignment vertical="center"/>
    </xf>
    <xf numFmtId="0" fontId="37" fillId="11" borderId="8" xfId="0" applyFont="1" applyFill="1" applyBorder="1" applyProtection="1">
      <alignment vertical="center"/>
    </xf>
    <xf numFmtId="0" fontId="12" fillId="0" borderId="0" xfId="0" applyFont="1" applyFill="1" applyBorder="1" applyProtection="1">
      <alignment vertical="center"/>
    </xf>
    <xf numFmtId="0" fontId="16" fillId="7" borderId="12" xfId="0" applyFont="1" applyFill="1" applyBorder="1" applyAlignment="1" applyProtection="1">
      <alignment horizontal="center" vertical="center" shrinkToFit="1"/>
    </xf>
    <xf numFmtId="38" fontId="26" fillId="0" borderId="1" xfId="2" applyFont="1" applyFill="1" applyBorder="1" applyAlignment="1" applyProtection="1">
      <alignment horizontal="center" vertical="center" shrinkToFit="1"/>
    </xf>
    <xf numFmtId="0" fontId="9" fillId="2" borderId="5" xfId="0" applyFont="1" applyFill="1" applyBorder="1" applyProtection="1">
      <alignment vertical="center"/>
    </xf>
    <xf numFmtId="0" fontId="0" fillId="2" borderId="6" xfId="0" applyFill="1" applyBorder="1" applyProtection="1">
      <alignment vertical="center"/>
    </xf>
    <xf numFmtId="0" fontId="0" fillId="2" borderId="6" xfId="0" applyFill="1" applyBorder="1" applyAlignment="1" applyProtection="1">
      <alignment horizontal="center" vertical="center"/>
    </xf>
    <xf numFmtId="0" fontId="0" fillId="2" borderId="7" xfId="0" applyFill="1" applyBorder="1" applyProtection="1">
      <alignment vertical="center"/>
    </xf>
    <xf numFmtId="0" fontId="2" fillId="2" borderId="8" xfId="0" applyFont="1" applyFill="1" applyBorder="1" applyProtection="1">
      <alignment vertical="center"/>
    </xf>
    <xf numFmtId="0" fontId="36" fillId="2" borderId="0" xfId="0" applyFont="1" applyFill="1" applyBorder="1" applyAlignment="1" applyProtection="1">
      <alignment horizontal="right" vertical="center"/>
    </xf>
    <xf numFmtId="0" fontId="0" fillId="2" borderId="10" xfId="0" applyFill="1" applyBorder="1" applyProtection="1">
      <alignment vertical="center"/>
    </xf>
    <xf numFmtId="0" fontId="0" fillId="2" borderId="8" xfId="0" applyFill="1" applyBorder="1" applyProtection="1">
      <alignment vertical="center"/>
    </xf>
    <xf numFmtId="0" fontId="0" fillId="2" borderId="16" xfId="0" applyFill="1" applyBorder="1" applyProtection="1">
      <alignment vertical="center"/>
    </xf>
    <xf numFmtId="0" fontId="0" fillId="2" borderId="18" xfId="0" applyFill="1" applyBorder="1" applyProtection="1">
      <alignment vertical="center"/>
    </xf>
    <xf numFmtId="0" fontId="0" fillId="2" borderId="18" xfId="0" applyFill="1" applyBorder="1" applyAlignment="1" applyProtection="1">
      <alignment horizontal="center" vertical="center"/>
    </xf>
    <xf numFmtId="0" fontId="0" fillId="2" borderId="19" xfId="0" applyFill="1" applyBorder="1" applyProtection="1">
      <alignment vertical="center"/>
    </xf>
    <xf numFmtId="0" fontId="40" fillId="0" borderId="0" xfId="0" applyFont="1" applyProtection="1">
      <alignment vertical="center"/>
    </xf>
    <xf numFmtId="0" fontId="41" fillId="5" borderId="18" xfId="0" applyFont="1" applyFill="1" applyBorder="1" applyProtection="1">
      <alignment vertical="center"/>
    </xf>
    <xf numFmtId="176" fontId="17" fillId="0" borderId="54" xfId="2" applyNumberFormat="1" applyFont="1" applyBorder="1" applyAlignment="1" applyProtection="1">
      <alignment horizontal="center" vertical="center"/>
    </xf>
    <xf numFmtId="176" fontId="17" fillId="0" borderId="55" xfId="2" applyNumberFormat="1" applyFont="1" applyBorder="1" applyAlignment="1" applyProtection="1">
      <alignment horizontal="center" vertical="center"/>
    </xf>
    <xf numFmtId="176" fontId="17" fillId="0" borderId="56" xfId="2" applyNumberFormat="1" applyFont="1" applyBorder="1" applyAlignment="1" applyProtection="1">
      <alignment horizontal="center" vertical="center"/>
    </xf>
    <xf numFmtId="0" fontId="16" fillId="0" borderId="57" xfId="0" applyFont="1" applyBorder="1" applyAlignment="1" applyProtection="1">
      <alignment horizontal="center" vertical="center"/>
    </xf>
    <xf numFmtId="0" fontId="16" fillId="0" borderId="58" xfId="0" applyFont="1" applyBorder="1" applyAlignment="1" applyProtection="1">
      <alignment horizontal="center" vertical="center"/>
    </xf>
    <xf numFmtId="0" fontId="7" fillId="0" borderId="59" xfId="0" applyFont="1" applyBorder="1" applyAlignment="1" applyProtection="1">
      <alignment horizontal="center" vertical="center"/>
    </xf>
    <xf numFmtId="0" fontId="7" fillId="0" borderId="60" xfId="0" applyFont="1" applyBorder="1" applyAlignment="1" applyProtection="1">
      <alignment horizontal="center" vertical="center"/>
    </xf>
    <xf numFmtId="0" fontId="5" fillId="0" borderId="42" xfId="0" applyFont="1" applyBorder="1" applyAlignment="1" applyProtection="1">
      <alignment horizontal="center" vertical="center" textRotation="255"/>
    </xf>
    <xf numFmtId="0" fontId="5" fillId="0" borderId="61" xfId="0" applyFont="1" applyBorder="1" applyAlignment="1" applyProtection="1">
      <alignment horizontal="center" vertical="center" textRotation="255"/>
    </xf>
    <xf numFmtId="0" fontId="16" fillId="0" borderId="16" xfId="0" applyFont="1" applyBorder="1" applyAlignment="1" applyProtection="1">
      <alignment horizontal="center" vertical="center"/>
    </xf>
    <xf numFmtId="0" fontId="16" fillId="0" borderId="67" xfId="0" applyFont="1" applyBorder="1" applyAlignment="1" applyProtection="1">
      <alignment horizontal="center" vertical="center"/>
    </xf>
    <xf numFmtId="0" fontId="7" fillId="0" borderId="64" xfId="0" applyFont="1" applyBorder="1" applyAlignment="1" applyProtection="1">
      <alignment horizontal="center" vertical="center"/>
    </xf>
    <xf numFmtId="0" fontId="7" fillId="0" borderId="65" xfId="0" applyFont="1" applyBorder="1" applyAlignment="1" applyProtection="1">
      <alignment horizontal="center" vertical="center"/>
    </xf>
    <xf numFmtId="0" fontId="5" fillId="0" borderId="40" xfId="0" applyFont="1" applyBorder="1" applyAlignment="1" applyProtection="1">
      <alignment horizontal="center" vertical="center" textRotation="255"/>
    </xf>
    <xf numFmtId="0" fontId="5" fillId="0" borderId="66" xfId="0" applyFont="1" applyBorder="1" applyAlignment="1" applyProtection="1">
      <alignment horizontal="center" vertical="center" textRotation="255"/>
    </xf>
    <xf numFmtId="0" fontId="5" fillId="3" borderId="3" xfId="0" applyFont="1" applyFill="1" applyBorder="1" applyAlignment="1" applyProtection="1">
      <alignment horizontal="left" vertical="center" shrinkToFit="1"/>
    </xf>
    <xf numFmtId="0" fontId="5" fillId="3" borderId="1" xfId="0" applyFont="1" applyFill="1" applyBorder="1" applyAlignment="1" applyProtection="1">
      <alignment horizontal="left" vertical="center" shrinkToFit="1"/>
    </xf>
    <xf numFmtId="0" fontId="5" fillId="3" borderId="4" xfId="0" applyFont="1" applyFill="1" applyBorder="1" applyAlignment="1" applyProtection="1">
      <alignment horizontal="left" vertical="center" shrinkToFit="1"/>
    </xf>
    <xf numFmtId="0" fontId="0" fillId="3" borderId="3" xfId="0" applyFill="1" applyBorder="1" applyAlignment="1" applyProtection="1">
      <alignment horizontal="left" vertical="center" wrapText="1"/>
    </xf>
    <xf numFmtId="0" fontId="0" fillId="3" borderId="1" xfId="0" applyFill="1" applyBorder="1" applyAlignment="1" applyProtection="1">
      <alignment horizontal="left" vertical="center" wrapText="1"/>
    </xf>
    <xf numFmtId="0" fontId="0" fillId="3" borderId="4" xfId="0"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2" fillId="2" borderId="10" xfId="0" applyFont="1" applyFill="1" applyBorder="1" applyAlignment="1" applyProtection="1">
      <alignment horizontal="left" vertical="center" wrapText="1"/>
    </xf>
    <xf numFmtId="0" fontId="35" fillId="2" borderId="8"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176" fontId="16" fillId="0" borderId="3" xfId="0" applyNumberFormat="1" applyFont="1" applyBorder="1" applyAlignment="1" applyProtection="1">
      <alignment horizontal="center" vertical="center"/>
    </xf>
    <xf numFmtId="176" fontId="16" fillId="0" borderId="4" xfId="0" applyNumberFormat="1" applyFont="1" applyBorder="1" applyAlignment="1" applyProtection="1">
      <alignment horizontal="center" vertical="center"/>
    </xf>
    <xf numFmtId="0" fontId="16" fillId="0" borderId="63" xfId="0" applyFont="1" applyBorder="1" applyAlignment="1" applyProtection="1">
      <alignment horizontal="center" vertical="center" textRotation="255"/>
    </xf>
    <xf numFmtId="0" fontId="16" fillId="0" borderId="55" xfId="0" applyFont="1" applyBorder="1" applyAlignment="1" applyProtection="1">
      <alignment horizontal="center" vertical="center" textRotation="255"/>
    </xf>
    <xf numFmtId="0" fontId="16" fillId="0" borderId="56" xfId="0" applyFont="1" applyBorder="1" applyAlignment="1" applyProtection="1">
      <alignment horizontal="center" vertical="center" textRotation="255"/>
    </xf>
    <xf numFmtId="0" fontId="17" fillId="6" borderId="62" xfId="0" applyFont="1" applyFill="1" applyBorder="1" applyAlignment="1" applyProtection="1">
      <alignment horizontal="center" vertical="center"/>
    </xf>
    <xf numFmtId="0" fontId="17" fillId="6" borderId="51" xfId="0" applyFont="1" applyFill="1" applyBorder="1" applyAlignment="1" applyProtection="1">
      <alignment horizontal="center" vertical="center"/>
    </xf>
    <xf numFmtId="0" fontId="17" fillId="7" borderId="62" xfId="0" applyFont="1" applyFill="1" applyBorder="1" applyAlignment="1" applyProtection="1">
      <alignment horizontal="center" vertical="center"/>
    </xf>
    <xf numFmtId="0" fontId="17" fillId="7" borderId="51"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176" fontId="15" fillId="0" borderId="62" xfId="0" applyNumberFormat="1" applyFont="1" applyBorder="1" applyAlignment="1" applyProtection="1">
      <alignment horizontal="center" vertical="center"/>
    </xf>
    <xf numFmtId="176" fontId="15" fillId="0" borderId="51" xfId="0" applyNumberFormat="1" applyFont="1" applyBorder="1" applyAlignment="1" applyProtection="1">
      <alignment horizontal="center" vertical="center"/>
    </xf>
    <xf numFmtId="0" fontId="0" fillId="0" borderId="58" xfId="0" applyBorder="1" applyAlignment="1">
      <alignment horizontal="center" vertical="center"/>
    </xf>
    <xf numFmtId="0" fontId="16" fillId="0" borderId="68" xfId="0" applyFont="1" applyBorder="1" applyAlignment="1" applyProtection="1">
      <alignment horizontal="center" vertical="center"/>
    </xf>
    <xf numFmtId="0" fontId="5" fillId="7" borderId="3"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178" fontId="17" fillId="7" borderId="69" xfId="0" applyNumberFormat="1" applyFont="1" applyFill="1" applyBorder="1" applyAlignment="1" applyProtection="1">
      <alignment vertical="center" shrinkToFit="1"/>
    </xf>
    <xf numFmtId="178" fontId="17" fillId="7" borderId="51" xfId="0" applyNumberFormat="1" applyFont="1" applyFill="1" applyBorder="1" applyAlignment="1" applyProtection="1">
      <alignment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CC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tabSelected="1" zoomScale="76" zoomScaleNormal="85" workbookViewId="0">
      <selection activeCell="B4" sqref="B4:E4"/>
    </sheetView>
  </sheetViews>
  <sheetFormatPr defaultRowHeight="13" x14ac:dyDescent="0.2"/>
  <cols>
    <col min="1" max="3" width="13.453125" customWidth="1"/>
    <col min="4" max="5" width="15" customWidth="1"/>
    <col min="6" max="6" width="13.453125" customWidth="1"/>
    <col min="7" max="16" width="15" customWidth="1"/>
  </cols>
  <sheetData>
    <row r="1" spans="1:8" s="1" customFormat="1" ht="20" customHeight="1" x14ac:dyDescent="0.2">
      <c r="A1" s="177" t="s">
        <v>61</v>
      </c>
      <c r="B1" s="178"/>
      <c r="C1" s="179"/>
      <c r="D1" s="178"/>
      <c r="E1" s="178"/>
      <c r="F1" s="178"/>
      <c r="G1" s="178"/>
      <c r="H1" s="180"/>
    </row>
    <row r="2" spans="1:8" s="1" customFormat="1" ht="20" customHeight="1" thickBot="1" x14ac:dyDescent="0.25">
      <c r="A2" s="181" t="s">
        <v>54</v>
      </c>
      <c r="B2" s="5"/>
      <c r="C2" s="5"/>
      <c r="D2" s="5"/>
      <c r="E2" s="5"/>
      <c r="F2" s="5"/>
      <c r="G2" s="182"/>
      <c r="H2" s="183"/>
    </row>
    <row r="3" spans="1:8" s="1" customFormat="1" ht="19.5" customHeight="1" thickBot="1" x14ac:dyDescent="0.25">
      <c r="A3" s="184"/>
      <c r="B3" s="206" t="s">
        <v>67</v>
      </c>
      <c r="C3" s="207"/>
      <c r="D3" s="207"/>
      <c r="E3" s="208"/>
      <c r="F3" s="2">
        <v>2</v>
      </c>
      <c r="G3" s="3" t="s">
        <v>0</v>
      </c>
      <c r="H3" s="183"/>
    </row>
    <row r="4" spans="1:8" s="1" customFormat="1" ht="39.75" customHeight="1" thickBot="1" x14ac:dyDescent="0.25">
      <c r="A4" s="184"/>
      <c r="B4" s="209" t="s">
        <v>68</v>
      </c>
      <c r="C4" s="210"/>
      <c r="D4" s="210"/>
      <c r="E4" s="211"/>
      <c r="F4" s="4">
        <v>0</v>
      </c>
      <c r="G4" s="3" t="s">
        <v>1</v>
      </c>
      <c r="H4" s="183"/>
    </row>
    <row r="5" spans="1:8" s="1" customFormat="1" ht="24" customHeight="1" x14ac:dyDescent="0.2">
      <c r="A5" s="215" t="s">
        <v>80</v>
      </c>
      <c r="B5" s="216"/>
      <c r="C5" s="216"/>
      <c r="D5" s="216"/>
      <c r="E5" s="216"/>
      <c r="F5" s="216"/>
      <c r="G5" s="216"/>
      <c r="H5" s="217"/>
    </row>
    <row r="6" spans="1:8" s="1" customFormat="1" ht="24" customHeight="1" x14ac:dyDescent="0.2">
      <c r="A6" s="212" t="s">
        <v>81</v>
      </c>
      <c r="B6" s="213"/>
      <c r="C6" s="213"/>
      <c r="D6" s="213"/>
      <c r="E6" s="213"/>
      <c r="F6" s="213"/>
      <c r="G6" s="213"/>
      <c r="H6" s="214"/>
    </row>
    <row r="7" spans="1:8" s="1" customFormat="1" ht="24" customHeight="1" x14ac:dyDescent="0.2">
      <c r="A7" s="212" t="s">
        <v>82</v>
      </c>
      <c r="B7" s="213"/>
      <c r="C7" s="213"/>
      <c r="D7" s="213"/>
      <c r="E7" s="213"/>
      <c r="F7" s="213"/>
      <c r="G7" s="213"/>
      <c r="H7" s="214"/>
    </row>
    <row r="8" spans="1:8" s="1" customFormat="1" ht="34" customHeight="1" x14ac:dyDescent="0.2">
      <c r="A8" s="212" t="s">
        <v>83</v>
      </c>
      <c r="B8" s="213"/>
      <c r="C8" s="213"/>
      <c r="D8" s="213"/>
      <c r="E8" s="213"/>
      <c r="F8" s="213"/>
      <c r="G8" s="213"/>
      <c r="H8" s="214"/>
    </row>
    <row r="9" spans="1:8" s="1" customFormat="1" ht="24" customHeight="1" thickBot="1" x14ac:dyDescent="0.25">
      <c r="A9" s="185"/>
      <c r="B9" s="186"/>
      <c r="C9" s="187"/>
      <c r="D9" s="186"/>
      <c r="E9" s="186"/>
      <c r="F9" s="186"/>
      <c r="G9" s="186"/>
      <c r="H9" s="188"/>
    </row>
    <row r="10" spans="1:8" s="1" customFormat="1" ht="33.75" customHeight="1" thickBot="1" x14ac:dyDescent="0.25">
      <c r="A10" s="6" t="s">
        <v>42</v>
      </c>
      <c r="B10" s="7"/>
      <c r="C10" s="8"/>
      <c r="D10" s="7"/>
      <c r="E10" s="7"/>
      <c r="F10" s="7"/>
      <c r="G10" s="7"/>
      <c r="H10" s="9"/>
    </row>
    <row r="11" spans="1:8" s="1" customFormat="1" ht="13.5" thickBot="1" x14ac:dyDescent="0.25">
      <c r="A11" s="10"/>
      <c r="B11" s="11"/>
      <c r="C11" s="12"/>
      <c r="D11" s="11"/>
      <c r="E11" s="11"/>
      <c r="F11" s="11"/>
      <c r="G11" s="11"/>
      <c r="H11" s="13"/>
    </row>
    <row r="12" spans="1:8" s="1" customFormat="1" ht="20.149999999999999" customHeight="1" thickBot="1" x14ac:dyDescent="0.25">
      <c r="A12" s="14"/>
      <c r="B12" s="15"/>
      <c r="C12" s="16"/>
      <c r="D12" s="15"/>
      <c r="E12" s="15"/>
      <c r="F12" s="17" t="s">
        <v>2</v>
      </c>
      <c r="G12" s="18">
        <v>0.1</v>
      </c>
      <c r="H12" s="19"/>
    </row>
    <row r="13" spans="1:8" s="1" customFormat="1" ht="20.149999999999999" customHeight="1" thickBot="1" x14ac:dyDescent="0.25">
      <c r="A13" s="14"/>
      <c r="B13" s="15" t="s">
        <v>49</v>
      </c>
      <c r="C13" s="16"/>
      <c r="D13" s="15"/>
      <c r="E13" s="15"/>
      <c r="F13" s="15"/>
      <c r="G13" s="15"/>
      <c r="H13" s="19"/>
    </row>
    <row r="14" spans="1:8" s="1" customFormat="1" ht="20.149999999999999" customHeight="1" thickBot="1" x14ac:dyDescent="0.25">
      <c r="A14" s="14"/>
      <c r="B14" s="20" t="s">
        <v>75</v>
      </c>
      <c r="C14" s="21">
        <f>ROUNDUP(F4/2,0)</f>
        <v>0</v>
      </c>
      <c r="D14" s="15"/>
      <c r="E14" s="15"/>
      <c r="F14" s="15"/>
      <c r="G14" s="15"/>
      <c r="H14" s="19"/>
    </row>
    <row r="15" spans="1:8" s="1" customFormat="1" ht="20.149999999999999" customHeight="1" thickBot="1" x14ac:dyDescent="0.25">
      <c r="A15" s="14"/>
      <c r="B15" s="22" t="s">
        <v>76</v>
      </c>
      <c r="C15" s="21">
        <f>F4-C14</f>
        <v>0</v>
      </c>
      <c r="D15" s="15"/>
      <c r="E15" s="15"/>
      <c r="F15" s="15"/>
      <c r="G15" s="15"/>
      <c r="H15" s="19"/>
    </row>
    <row r="16" spans="1:8" s="1" customFormat="1" ht="20.149999999999999" customHeight="1" x14ac:dyDescent="0.2">
      <c r="A16" s="14"/>
      <c r="B16" s="15"/>
      <c r="C16" s="16"/>
      <c r="D16" s="15"/>
      <c r="E16" s="15"/>
      <c r="F16" s="15"/>
      <c r="G16" s="15"/>
      <c r="H16" s="19"/>
    </row>
    <row r="17" spans="1:8" s="1" customFormat="1" ht="20.149999999999999" customHeight="1" thickBot="1" x14ac:dyDescent="0.25">
      <c r="A17" s="14"/>
      <c r="B17" s="15"/>
      <c r="C17" s="16"/>
      <c r="D17" s="15"/>
      <c r="E17" s="15"/>
      <c r="F17" s="15"/>
      <c r="G17" s="15"/>
      <c r="H17" s="19"/>
    </row>
    <row r="18" spans="1:8" s="1" customFormat="1" ht="32.25" customHeight="1" thickBot="1" x14ac:dyDescent="0.25">
      <c r="A18" s="14"/>
      <c r="B18" s="23"/>
      <c r="C18" s="218" t="s">
        <v>52</v>
      </c>
      <c r="D18" s="219"/>
      <c r="E18" s="25" t="s">
        <v>55</v>
      </c>
      <c r="F18" s="26" t="s">
        <v>3</v>
      </c>
      <c r="G18" s="27" t="s">
        <v>4</v>
      </c>
      <c r="H18" s="19"/>
    </row>
    <row r="19" spans="1:8" s="1" customFormat="1" ht="25" customHeight="1" x14ac:dyDescent="0.2">
      <c r="A19" s="14"/>
      <c r="B19" s="223" t="s">
        <v>77</v>
      </c>
      <c r="C19" s="233" t="s">
        <v>73</v>
      </c>
      <c r="D19" s="28">
        <f>ROUNDUP(C14/F3,0)</f>
        <v>0</v>
      </c>
      <c r="E19" s="29">
        <f>D44</f>
        <v>0</v>
      </c>
      <c r="F19" s="30">
        <f>MOD(C14,F3)</f>
        <v>0</v>
      </c>
      <c r="G19" s="150">
        <f>E19*F19</f>
        <v>0</v>
      </c>
      <c r="H19" s="19"/>
    </row>
    <row r="20" spans="1:8" s="1" customFormat="1" ht="25" customHeight="1" thickBot="1" x14ac:dyDescent="0.25">
      <c r="A20" s="14"/>
      <c r="B20" s="224"/>
      <c r="C20" s="234"/>
      <c r="D20" s="31">
        <f>ROUNDDOWN(C14/F3,0)</f>
        <v>0</v>
      </c>
      <c r="E20" s="32">
        <f>D45</f>
        <v>0</v>
      </c>
      <c r="F20" s="33">
        <f>F3-F19</f>
        <v>2</v>
      </c>
      <c r="G20" s="151">
        <f>E20*F20</f>
        <v>0</v>
      </c>
      <c r="H20" s="19"/>
    </row>
    <row r="21" spans="1:8" s="1" customFormat="1" ht="25" customHeight="1" x14ac:dyDescent="0.2">
      <c r="A21" s="14"/>
      <c r="B21" s="225" t="s">
        <v>78</v>
      </c>
      <c r="C21" s="233" t="s">
        <v>74</v>
      </c>
      <c r="D21" s="34">
        <f>ROUNDUP(C15/F3,0)</f>
        <v>0</v>
      </c>
      <c r="E21" s="29">
        <f>J44</f>
        <v>0</v>
      </c>
      <c r="F21" s="30">
        <f>MOD(C15,F3)</f>
        <v>0</v>
      </c>
      <c r="G21" s="150">
        <f>E21*F21</f>
        <v>0</v>
      </c>
      <c r="H21" s="19"/>
    </row>
    <row r="22" spans="1:8" s="1" customFormat="1" ht="25" customHeight="1" thickBot="1" x14ac:dyDescent="0.25">
      <c r="A22" s="14"/>
      <c r="B22" s="226"/>
      <c r="C22" s="234"/>
      <c r="D22" s="35">
        <f>ROUNDDOWN(C15/F3,0)</f>
        <v>0</v>
      </c>
      <c r="E22" s="36">
        <f>J45</f>
        <v>0</v>
      </c>
      <c r="F22" s="37">
        <f>F3-F21</f>
        <v>2</v>
      </c>
      <c r="G22" s="152">
        <f>E22*F22</f>
        <v>0</v>
      </c>
      <c r="H22" s="19"/>
    </row>
    <row r="23" spans="1:8" s="1" customFormat="1" ht="30" customHeight="1" thickBot="1" x14ac:dyDescent="0.25">
      <c r="A23" s="14"/>
      <c r="B23" s="227" t="s">
        <v>5</v>
      </c>
      <c r="C23" s="228"/>
      <c r="D23" s="228"/>
      <c r="E23" s="228"/>
      <c r="F23" s="229"/>
      <c r="G23" s="153">
        <f>SUM(G19:G22)</f>
        <v>0</v>
      </c>
      <c r="H23" s="19"/>
    </row>
    <row r="24" spans="1:8" s="1" customFormat="1" ht="28.5" customHeight="1" thickBot="1" x14ac:dyDescent="0.25">
      <c r="A24" s="38"/>
      <c r="B24" s="190" t="s">
        <v>79</v>
      </c>
      <c r="C24" s="40"/>
      <c r="D24" s="39"/>
      <c r="E24" s="39"/>
      <c r="F24" s="39"/>
      <c r="G24" s="39"/>
      <c r="H24" s="41"/>
    </row>
    <row r="25" spans="1:8" s="1" customFormat="1" x14ac:dyDescent="0.2">
      <c r="A25" s="42"/>
      <c r="B25" s="42"/>
      <c r="C25" s="43"/>
      <c r="D25" s="42"/>
      <c r="E25" s="42"/>
      <c r="F25" s="42"/>
      <c r="G25" s="42"/>
      <c r="H25" s="42"/>
    </row>
    <row r="26" spans="1:8" s="1" customFormat="1" x14ac:dyDescent="0.2">
      <c r="A26" s="42"/>
      <c r="B26" s="42"/>
      <c r="C26" s="43"/>
      <c r="D26" s="42"/>
      <c r="E26" s="42"/>
      <c r="F26" s="42"/>
      <c r="G26" s="42"/>
      <c r="H26" s="42"/>
    </row>
    <row r="27" spans="1:8" s="1" customFormat="1" ht="23.25" customHeight="1" thickBot="1" x14ac:dyDescent="0.25">
      <c r="A27" s="42"/>
      <c r="B27" s="44" t="s">
        <v>6</v>
      </c>
      <c r="C27" s="43"/>
      <c r="D27" s="42"/>
      <c r="E27" s="42"/>
      <c r="F27" s="42"/>
      <c r="G27" s="42"/>
      <c r="H27" s="42"/>
    </row>
    <row r="28" spans="1:8" s="45" customFormat="1" ht="24" thickBot="1" x14ac:dyDescent="0.25">
      <c r="B28" s="46"/>
      <c r="C28" s="24" t="s">
        <v>7</v>
      </c>
      <c r="D28" s="47" t="s">
        <v>56</v>
      </c>
      <c r="E28" s="26" t="s">
        <v>3</v>
      </c>
      <c r="F28" s="27" t="s">
        <v>4</v>
      </c>
      <c r="G28" s="48"/>
      <c r="H28" s="49"/>
    </row>
    <row r="29" spans="1:8" s="45" customFormat="1" ht="25" customHeight="1" thickBot="1" x14ac:dyDescent="0.25">
      <c r="A29" s="49"/>
      <c r="B29" s="124" t="s">
        <v>8</v>
      </c>
      <c r="C29" s="35">
        <f>F4</f>
        <v>0</v>
      </c>
      <c r="D29" s="36">
        <f>E98</f>
        <v>0</v>
      </c>
      <c r="E29" s="37">
        <v>1</v>
      </c>
      <c r="F29" s="152">
        <f>D29*E29</f>
        <v>0</v>
      </c>
      <c r="G29" s="49"/>
      <c r="H29" s="49"/>
    </row>
    <row r="30" spans="1:8" s="1" customFormat="1" ht="30" customHeight="1" thickBot="1" x14ac:dyDescent="0.25">
      <c r="A30" s="42"/>
      <c r="B30" s="230" t="s">
        <v>5</v>
      </c>
      <c r="C30" s="231"/>
      <c r="D30" s="231"/>
      <c r="E30" s="232"/>
      <c r="F30" s="153">
        <f>SUM(F29:F29)</f>
        <v>0</v>
      </c>
      <c r="G30" s="50" t="s">
        <v>9</v>
      </c>
      <c r="H30" s="42"/>
    </row>
    <row r="31" spans="1:8" s="1" customFormat="1" x14ac:dyDescent="0.2">
      <c r="A31" s="42"/>
      <c r="B31" s="42"/>
      <c r="C31" s="43"/>
      <c r="D31" s="42"/>
      <c r="E31" s="42"/>
      <c r="F31" s="42"/>
      <c r="G31" s="42"/>
      <c r="H31" s="42"/>
    </row>
    <row r="32" spans="1:8" s="1" customFormat="1" x14ac:dyDescent="0.2">
      <c r="A32" s="42"/>
      <c r="B32" s="42"/>
      <c r="C32" s="43"/>
      <c r="D32" s="42"/>
      <c r="E32" s="42"/>
      <c r="F32" s="42"/>
      <c r="G32" s="42"/>
      <c r="H32" s="42"/>
    </row>
    <row r="33" spans="1:11" s="1" customFormat="1" ht="13.5" thickBot="1" x14ac:dyDescent="0.25">
      <c r="A33" s="42"/>
      <c r="B33" s="42"/>
      <c r="C33" s="43"/>
      <c r="D33" s="42"/>
      <c r="E33" s="42"/>
      <c r="F33" s="42"/>
      <c r="G33" s="42"/>
      <c r="H33" s="42"/>
    </row>
    <row r="34" spans="1:11" s="1" customFormat="1" ht="23.25" customHeight="1" thickBot="1" x14ac:dyDescent="0.25">
      <c r="A34" s="51" t="s">
        <v>10</v>
      </c>
      <c r="B34" s="7"/>
      <c r="C34" s="8"/>
      <c r="D34" s="7"/>
      <c r="E34" s="7"/>
      <c r="F34" s="7"/>
      <c r="G34" s="7"/>
      <c r="H34" s="9"/>
    </row>
    <row r="35" spans="1:11" s="1" customFormat="1" x14ac:dyDescent="0.2">
      <c r="C35" s="52"/>
    </row>
    <row r="36" spans="1:11" s="1" customFormat="1" ht="21" x14ac:dyDescent="0.2">
      <c r="A36" s="53" t="s">
        <v>62</v>
      </c>
      <c r="C36" s="52"/>
    </row>
    <row r="37" spans="1:11" s="1" customFormat="1" x14ac:dyDescent="0.2">
      <c r="C37" s="52"/>
    </row>
    <row r="38" spans="1:11" s="1" customFormat="1" x14ac:dyDescent="0.2">
      <c r="C38" s="52"/>
    </row>
    <row r="39" spans="1:11" s="45" customFormat="1" ht="21.75" customHeight="1" x14ac:dyDescent="0.2">
      <c r="A39" s="45" t="s">
        <v>50</v>
      </c>
      <c r="C39" s="48"/>
    </row>
    <row r="40" spans="1:11" s="45" customFormat="1" ht="21.75" customHeight="1" x14ac:dyDescent="0.2">
      <c r="A40" s="174" t="s">
        <v>69</v>
      </c>
      <c r="C40" s="48"/>
    </row>
    <row r="41" spans="1:11" s="1" customFormat="1" x14ac:dyDescent="0.2">
      <c r="C41" s="52"/>
    </row>
    <row r="42" spans="1:11" s="1" customFormat="1" ht="13.5" thickBot="1" x14ac:dyDescent="0.25">
      <c r="C42" s="52"/>
    </row>
    <row r="43" spans="1:11" s="45" customFormat="1" ht="23.5" x14ac:dyDescent="0.2">
      <c r="A43" s="220" t="s">
        <v>11</v>
      </c>
      <c r="B43" s="54"/>
      <c r="C43" s="55" t="s">
        <v>7</v>
      </c>
      <c r="D43" s="56" t="s">
        <v>57</v>
      </c>
      <c r="E43" s="57"/>
      <c r="G43" s="220" t="s">
        <v>11</v>
      </c>
      <c r="H43" s="54"/>
      <c r="I43" s="55" t="s">
        <v>7</v>
      </c>
      <c r="J43" s="56" t="s">
        <v>57</v>
      </c>
    </row>
    <row r="44" spans="1:11" s="61" customFormat="1" ht="20.25" customHeight="1" x14ac:dyDescent="0.2">
      <c r="A44" s="221"/>
      <c r="B44" s="58" t="s">
        <v>12</v>
      </c>
      <c r="C44" s="59">
        <f>D19</f>
        <v>0</v>
      </c>
      <c r="D44" s="154">
        <f>E63</f>
        <v>0</v>
      </c>
      <c r="E44" s="60"/>
      <c r="G44" s="221"/>
      <c r="H44" s="58" t="s">
        <v>46</v>
      </c>
      <c r="I44" s="59">
        <f>D21</f>
        <v>0</v>
      </c>
      <c r="J44" s="154">
        <f>K63</f>
        <v>0</v>
      </c>
    </row>
    <row r="45" spans="1:11" s="61" customFormat="1" ht="20.25" customHeight="1" thickBot="1" x14ac:dyDescent="0.25">
      <c r="A45" s="222"/>
      <c r="B45" s="62" t="s">
        <v>13</v>
      </c>
      <c r="C45" s="63">
        <f>D20</f>
        <v>0</v>
      </c>
      <c r="D45" s="155">
        <f>E81</f>
        <v>0</v>
      </c>
      <c r="E45" s="60"/>
      <c r="G45" s="222"/>
      <c r="H45" s="62" t="s">
        <v>47</v>
      </c>
      <c r="I45" s="63">
        <f>D22</f>
        <v>0</v>
      </c>
      <c r="J45" s="155">
        <f>K81</f>
        <v>0</v>
      </c>
    </row>
    <row r="46" spans="1:11" s="61" customFormat="1" ht="20.25" customHeight="1" x14ac:dyDescent="0.2">
      <c r="A46" s="64"/>
      <c r="B46" s="65"/>
      <c r="C46" s="66"/>
      <c r="D46" s="66"/>
      <c r="E46" s="67"/>
      <c r="F46" s="67"/>
      <c r="G46" s="67"/>
      <c r="H46" s="67"/>
    </row>
    <row r="47" spans="1:11" s="1" customFormat="1" ht="24.75" customHeight="1" thickBot="1" x14ac:dyDescent="0.25">
      <c r="A47" s="189" t="s">
        <v>71</v>
      </c>
      <c r="C47" s="52"/>
      <c r="G47" s="189" t="s">
        <v>72</v>
      </c>
    </row>
    <row r="48" spans="1:11" s="1" customFormat="1" ht="24" thickBot="1" x14ac:dyDescent="0.25">
      <c r="A48" s="88" t="s">
        <v>14</v>
      </c>
      <c r="B48" s="89"/>
      <c r="C48" s="90"/>
      <c r="D48" s="89"/>
      <c r="E48" s="91"/>
      <c r="G48" s="88" t="s">
        <v>44</v>
      </c>
      <c r="H48" s="89"/>
      <c r="I48" s="90"/>
      <c r="J48" s="89"/>
      <c r="K48" s="91"/>
    </row>
    <row r="49" spans="1:18" s="1" customFormat="1" ht="30" customHeight="1" x14ac:dyDescent="0.2">
      <c r="A49" s="202"/>
      <c r="B49" s="203"/>
      <c r="C49" s="72" t="s">
        <v>65</v>
      </c>
      <c r="D49" s="73" t="s">
        <v>15</v>
      </c>
      <c r="E49" s="72" t="s">
        <v>66</v>
      </c>
      <c r="G49" s="202"/>
      <c r="H49" s="203"/>
      <c r="I49" s="72" t="s">
        <v>65</v>
      </c>
      <c r="J49" s="73" t="s">
        <v>15</v>
      </c>
      <c r="K49" s="72" t="s">
        <v>66</v>
      </c>
    </row>
    <row r="50" spans="1:18" s="1" customFormat="1" ht="31.5" customHeight="1" x14ac:dyDescent="0.2">
      <c r="A50" s="204" t="s">
        <v>51</v>
      </c>
      <c r="B50" s="74" t="s">
        <v>16</v>
      </c>
      <c r="C50" s="163">
        <v>925</v>
      </c>
      <c r="D50" s="75">
        <f>IF(C44&gt;=101,0,IF(C44&gt;=11,10,C44))</f>
        <v>0</v>
      </c>
      <c r="E50" s="136">
        <f>IF(C44=0,0,IF(C44&lt;=100,C50,0))</f>
        <v>0</v>
      </c>
      <c r="G50" s="204" t="s">
        <v>51</v>
      </c>
      <c r="H50" s="74" t="s">
        <v>16</v>
      </c>
      <c r="I50" s="163">
        <v>925</v>
      </c>
      <c r="J50" s="75">
        <f>IF(I44&gt;=101,0,IF(I44&gt;=11,10,I44))</f>
        <v>0</v>
      </c>
      <c r="K50" s="136">
        <f>IF(I44=0,0,IF(I44&lt;=100,I50,0))</f>
        <v>0</v>
      </c>
    </row>
    <row r="51" spans="1:18" s="1" customFormat="1" ht="31.5" thickBot="1" x14ac:dyDescent="0.25">
      <c r="A51" s="205"/>
      <c r="B51" s="76" t="s">
        <v>17</v>
      </c>
      <c r="C51" s="164">
        <v>1900</v>
      </c>
      <c r="D51" s="77">
        <f>IF(C44&gt;=101,10,0)</f>
        <v>0</v>
      </c>
      <c r="E51" s="137">
        <f>IF(C44&gt;=101,C51,0)</f>
        <v>0</v>
      </c>
      <c r="G51" s="205"/>
      <c r="H51" s="76" t="s">
        <v>17</v>
      </c>
      <c r="I51" s="164">
        <v>1900</v>
      </c>
      <c r="J51" s="77">
        <f>IF(I44&gt;=101,10,0)</f>
        <v>0</v>
      </c>
      <c r="K51" s="137">
        <f>IF(I44&gt;=101,I51,0)</f>
        <v>0</v>
      </c>
    </row>
    <row r="52" spans="1:18" s="1" customFormat="1" ht="30" customHeight="1" thickTop="1" x14ac:dyDescent="0.2">
      <c r="A52" s="196"/>
      <c r="B52" s="197"/>
      <c r="C52" s="162" t="s">
        <v>70</v>
      </c>
      <c r="D52" s="78" t="s">
        <v>18</v>
      </c>
      <c r="E52" s="128" t="s">
        <v>66</v>
      </c>
      <c r="G52" s="196"/>
      <c r="H52" s="197"/>
      <c r="I52" s="162" t="s">
        <v>70</v>
      </c>
      <c r="J52" s="78" t="s">
        <v>18</v>
      </c>
      <c r="K52" s="128" t="s">
        <v>66</v>
      </c>
    </row>
    <row r="53" spans="1:18" s="1" customFormat="1" ht="20.149999999999999" customHeight="1" x14ac:dyDescent="0.2">
      <c r="A53" s="198" t="s">
        <v>19</v>
      </c>
      <c r="B53" s="79" t="s">
        <v>20</v>
      </c>
      <c r="C53" s="166">
        <v>147</v>
      </c>
      <c r="D53" s="80">
        <f>IF(C44&lt;=10,0,IF(C44&gt;=21,10,C44-10))</f>
        <v>0</v>
      </c>
      <c r="E53" s="138">
        <f>C53*D53</f>
        <v>0</v>
      </c>
      <c r="G53" s="198" t="s">
        <v>19</v>
      </c>
      <c r="H53" s="79" t="s">
        <v>20</v>
      </c>
      <c r="I53" s="166">
        <v>147</v>
      </c>
      <c r="J53" s="80">
        <f>IF(I44&lt;=10,0,IF(I44&gt;=21,10,I44-10))</f>
        <v>0</v>
      </c>
      <c r="K53" s="138">
        <f t="shared" ref="K53:K60" si="0">I53*J53</f>
        <v>0</v>
      </c>
    </row>
    <row r="54" spans="1:18" s="1" customFormat="1" ht="20.149999999999999" customHeight="1" x14ac:dyDescent="0.2">
      <c r="A54" s="198"/>
      <c r="B54" s="79" t="s">
        <v>21</v>
      </c>
      <c r="C54" s="166">
        <v>167</v>
      </c>
      <c r="D54" s="80">
        <f>IF(C44&lt;=20,0,IF(C44&gt;=31,10,C44-20))</f>
        <v>0</v>
      </c>
      <c r="E54" s="138">
        <f t="shared" ref="E54:E59" si="1">C54*D54</f>
        <v>0</v>
      </c>
      <c r="G54" s="198"/>
      <c r="H54" s="79" t="s">
        <v>21</v>
      </c>
      <c r="I54" s="166">
        <v>167</v>
      </c>
      <c r="J54" s="80">
        <f>IF(I44&lt;=20,0,IF(I44&gt;=31,10,I44-20))</f>
        <v>0</v>
      </c>
      <c r="K54" s="138">
        <f t="shared" si="0"/>
        <v>0</v>
      </c>
    </row>
    <row r="55" spans="1:18" s="1" customFormat="1" ht="20.149999999999999" customHeight="1" x14ac:dyDescent="0.2">
      <c r="A55" s="198"/>
      <c r="B55" s="79" t="s">
        <v>22</v>
      </c>
      <c r="C55" s="130">
        <v>198</v>
      </c>
      <c r="D55" s="80">
        <f>IF(C44&lt;=30,0,IF(C44&gt;=51,20,C44-30))</f>
        <v>0</v>
      </c>
      <c r="E55" s="138">
        <f t="shared" si="1"/>
        <v>0</v>
      </c>
      <c r="G55" s="198"/>
      <c r="H55" s="79" t="s">
        <v>22</v>
      </c>
      <c r="I55" s="130">
        <v>198</v>
      </c>
      <c r="J55" s="80">
        <f>IF(I44&lt;=30,0,IF(I44&gt;=51,20,I44-30))</f>
        <v>0</v>
      </c>
      <c r="K55" s="138">
        <f t="shared" si="0"/>
        <v>0</v>
      </c>
    </row>
    <row r="56" spans="1:18" s="1" customFormat="1" ht="20.149999999999999" customHeight="1" thickBot="1" x14ac:dyDescent="0.25">
      <c r="A56" s="198"/>
      <c r="B56" s="81" t="s">
        <v>23</v>
      </c>
      <c r="C56" s="131">
        <v>239</v>
      </c>
      <c r="D56" s="82">
        <f>IF(C44&lt;=50,0,IF(C44&gt;=101,50,C44-50))</f>
        <v>0</v>
      </c>
      <c r="E56" s="138">
        <f t="shared" si="1"/>
        <v>0</v>
      </c>
      <c r="G56" s="198"/>
      <c r="H56" s="81" t="s">
        <v>23</v>
      </c>
      <c r="I56" s="131">
        <v>239</v>
      </c>
      <c r="J56" s="82">
        <f>IF(I44&lt;=50,0,IF(I44&gt;=101,50,I44-50))</f>
        <v>0</v>
      </c>
      <c r="K56" s="138">
        <f t="shared" si="0"/>
        <v>0</v>
      </c>
    </row>
    <row r="57" spans="1:18" s="1" customFormat="1" ht="20.149999999999999" customHeight="1" thickTop="1" x14ac:dyDescent="0.2">
      <c r="A57" s="198"/>
      <c r="B57" s="83" t="s">
        <v>24</v>
      </c>
      <c r="C57" s="134">
        <v>289</v>
      </c>
      <c r="D57" s="84">
        <f>IF(C44&lt;=100,0,IF(C44&gt;=501,400,C44-100))</f>
        <v>0</v>
      </c>
      <c r="E57" s="138">
        <f t="shared" si="1"/>
        <v>0</v>
      </c>
      <c r="G57" s="198"/>
      <c r="H57" s="83" t="s">
        <v>24</v>
      </c>
      <c r="I57" s="134">
        <v>289</v>
      </c>
      <c r="J57" s="84">
        <f>IF(I44&lt;=100,0,IF(I44&gt;=501,400,I44-100))</f>
        <v>0</v>
      </c>
      <c r="K57" s="138">
        <f t="shared" si="0"/>
        <v>0</v>
      </c>
    </row>
    <row r="58" spans="1:18" s="1" customFormat="1" ht="20.149999999999999" customHeight="1" x14ac:dyDescent="0.2">
      <c r="A58" s="198"/>
      <c r="B58" s="81" t="s">
        <v>26</v>
      </c>
      <c r="C58" s="130">
        <v>335</v>
      </c>
      <c r="D58" s="80">
        <f>IF(C44&lt;=500,0,IF(C44&gt;=1001,500,C44-500))</f>
        <v>0</v>
      </c>
      <c r="E58" s="138">
        <f t="shared" si="1"/>
        <v>0</v>
      </c>
      <c r="G58" s="198"/>
      <c r="H58" s="81" t="s">
        <v>26</v>
      </c>
      <c r="I58" s="130">
        <v>335</v>
      </c>
      <c r="J58" s="80">
        <f>IF(I44&lt;=500,0,IF(I44&gt;=1001,500,I44-500))</f>
        <v>0</v>
      </c>
      <c r="K58" s="138">
        <f t="shared" si="0"/>
        <v>0</v>
      </c>
    </row>
    <row r="59" spans="1:18" s="1" customFormat="1" ht="20.149999999999999" customHeight="1" x14ac:dyDescent="0.2">
      <c r="A59" s="198"/>
      <c r="B59" s="123" t="s">
        <v>27</v>
      </c>
      <c r="C59" s="130">
        <v>383</v>
      </c>
      <c r="D59" s="80">
        <f>IF(C44&lt;=1000,0,IF(C44&gt;=2001,1000,C44-1000))</f>
        <v>0</v>
      </c>
      <c r="E59" s="138">
        <f t="shared" si="1"/>
        <v>0</v>
      </c>
      <c r="G59" s="198"/>
      <c r="H59" s="123" t="s">
        <v>27</v>
      </c>
      <c r="I59" s="130">
        <v>383</v>
      </c>
      <c r="J59" s="80">
        <f>IF(I44&lt;=1000,0,IF(I44&gt;=2001,1000,I44-1000))</f>
        <v>0</v>
      </c>
      <c r="K59" s="138">
        <f t="shared" si="0"/>
        <v>0</v>
      </c>
    </row>
    <row r="60" spans="1:18" s="1" customFormat="1" ht="20.149999999999999" customHeight="1" thickBot="1" x14ac:dyDescent="0.25">
      <c r="A60" s="204"/>
      <c r="B60" s="81" t="s">
        <v>28</v>
      </c>
      <c r="C60" s="131">
        <v>432</v>
      </c>
      <c r="D60" s="82">
        <f>IF(C44&lt;=2000,0,C44-2000)</f>
        <v>0</v>
      </c>
      <c r="E60" s="139">
        <f>C60*D60</f>
        <v>0</v>
      </c>
      <c r="G60" s="204"/>
      <c r="H60" s="81" t="s">
        <v>28</v>
      </c>
      <c r="I60" s="131">
        <v>432</v>
      </c>
      <c r="J60" s="82">
        <f>IF(I44&lt;=2000,0,I44-2000)</f>
        <v>0</v>
      </c>
      <c r="K60" s="138">
        <f t="shared" si="0"/>
        <v>0</v>
      </c>
    </row>
    <row r="61" spans="1:18" s="1" customFormat="1" ht="30.75" customHeight="1" thickTop="1" thickBot="1" x14ac:dyDescent="0.25">
      <c r="A61" s="194" t="s">
        <v>43</v>
      </c>
      <c r="B61" s="235"/>
      <c r="C61" s="168"/>
      <c r="D61" s="191">
        <f>IF(C44&lt;=11,C44,SUM(D53:D60)+10)</f>
        <v>0</v>
      </c>
      <c r="E61" s="148">
        <f>E50+E51+E53+E54+E55+E56+E57+E58+E59+E60</f>
        <v>0</v>
      </c>
      <c r="G61" s="194" t="s">
        <v>43</v>
      </c>
      <c r="H61" s="235"/>
      <c r="I61" s="168"/>
      <c r="J61" s="191">
        <f>IF(I44&lt;=11,I44,SUM(J53:J60)+10)</f>
        <v>0</v>
      </c>
      <c r="K61" s="148">
        <f>K50+K51+K53+K54+K55+K56+K57+K58+K59+K60</f>
        <v>0</v>
      </c>
      <c r="L61" s="149"/>
      <c r="O61" s="142"/>
      <c r="P61" s="143"/>
      <c r="Q61" s="144"/>
      <c r="R61" s="145"/>
    </row>
    <row r="62" spans="1:18" s="1" customFormat="1" ht="30.75" customHeight="1" thickTop="1" thickBot="1" x14ac:dyDescent="0.25">
      <c r="A62" s="194" t="s">
        <v>48</v>
      </c>
      <c r="B62" s="235"/>
      <c r="C62" s="168"/>
      <c r="D62" s="192"/>
      <c r="E62" s="138">
        <f>ROUNDDOWN(E61*0.1,0)</f>
        <v>0</v>
      </c>
      <c r="G62" s="194" t="s">
        <v>48</v>
      </c>
      <c r="H62" s="235"/>
      <c r="I62" s="168"/>
      <c r="J62" s="192"/>
      <c r="K62" s="138">
        <f>ROUNDDOWN(K61*0.1,0)</f>
        <v>0</v>
      </c>
      <c r="O62" s="142"/>
      <c r="P62" s="143"/>
      <c r="Q62" s="144"/>
      <c r="R62" s="145"/>
    </row>
    <row r="63" spans="1:18" s="1" customFormat="1" ht="30.75" customHeight="1" thickTop="1" thickBot="1" x14ac:dyDescent="0.25">
      <c r="A63" s="200" t="s">
        <v>29</v>
      </c>
      <c r="B63" s="201"/>
      <c r="C63" s="129" t="s">
        <v>30</v>
      </c>
      <c r="D63" s="193"/>
      <c r="E63" s="156">
        <f>E61+E62</f>
        <v>0</v>
      </c>
      <c r="G63" s="200" t="s">
        <v>29</v>
      </c>
      <c r="H63" s="201"/>
      <c r="I63" s="129" t="s">
        <v>30</v>
      </c>
      <c r="J63" s="193"/>
      <c r="K63" s="156">
        <f>K61+K62</f>
        <v>0</v>
      </c>
      <c r="N63" s="86"/>
      <c r="O63" s="86"/>
      <c r="P63" s="86"/>
      <c r="Q63" s="86"/>
      <c r="R63" s="86"/>
    </row>
    <row r="64" spans="1:18" s="1" customFormat="1" x14ac:dyDescent="0.2">
      <c r="A64" s="122" t="s">
        <v>64</v>
      </c>
      <c r="C64" s="52"/>
      <c r="I64" s="86"/>
      <c r="J64" s="86"/>
      <c r="K64" s="86"/>
      <c r="L64" s="86"/>
      <c r="M64" s="86"/>
    </row>
    <row r="65" spans="1:18" s="1" customFormat="1" ht="24" customHeight="1" thickBot="1" x14ac:dyDescent="0.25">
      <c r="A65" s="189" t="s">
        <v>71</v>
      </c>
      <c r="C65" s="52"/>
      <c r="G65" s="189" t="s">
        <v>72</v>
      </c>
      <c r="I65" s="86"/>
    </row>
    <row r="66" spans="1:18" s="1" customFormat="1" ht="24" thickBot="1" x14ac:dyDescent="0.25">
      <c r="A66" s="88" t="s">
        <v>31</v>
      </c>
      <c r="B66" s="89"/>
      <c r="C66" s="90"/>
      <c r="D66" s="89"/>
      <c r="E66" s="91"/>
      <c r="G66" s="88" t="s">
        <v>45</v>
      </c>
      <c r="H66" s="89"/>
      <c r="I66" s="90"/>
      <c r="J66" s="89"/>
      <c r="K66" s="91"/>
      <c r="N66" s="86"/>
    </row>
    <row r="67" spans="1:18" s="1" customFormat="1" ht="30" customHeight="1" x14ac:dyDescent="0.2">
      <c r="A67" s="202"/>
      <c r="B67" s="203"/>
      <c r="C67" s="72" t="s">
        <v>65</v>
      </c>
      <c r="D67" s="73" t="s">
        <v>32</v>
      </c>
      <c r="E67" s="72" t="s">
        <v>66</v>
      </c>
      <c r="G67" s="202"/>
      <c r="H67" s="203"/>
      <c r="I67" s="72" t="s">
        <v>65</v>
      </c>
      <c r="J67" s="73" t="s">
        <v>15</v>
      </c>
      <c r="K67" s="72" t="s">
        <v>66</v>
      </c>
      <c r="N67" s="86"/>
    </row>
    <row r="68" spans="1:18" s="1" customFormat="1" ht="31" x14ac:dyDescent="0.2">
      <c r="A68" s="204" t="s">
        <v>51</v>
      </c>
      <c r="B68" s="74" t="s">
        <v>16</v>
      </c>
      <c r="C68" s="163">
        <v>925</v>
      </c>
      <c r="D68" s="75">
        <f>IF(C45&gt;=101,0,IF(C45&gt;=11,10,C45))</f>
        <v>0</v>
      </c>
      <c r="E68" s="136">
        <f>IF(C45=0,0,IF(C45&lt;=100,C68,0))</f>
        <v>0</v>
      </c>
      <c r="G68" s="204" t="s">
        <v>51</v>
      </c>
      <c r="H68" s="74" t="s">
        <v>16</v>
      </c>
      <c r="I68" s="163">
        <v>925</v>
      </c>
      <c r="J68" s="75">
        <f>IF(I45&gt;=101,0,IF(I45&gt;=11,10,I45))</f>
        <v>0</v>
      </c>
      <c r="K68" s="136">
        <f>IF(I45=0,0,IF(I45&lt;=100,I68,0))</f>
        <v>0</v>
      </c>
      <c r="N68" s="86"/>
    </row>
    <row r="69" spans="1:18" s="1" customFormat="1" ht="31.5" thickBot="1" x14ac:dyDescent="0.25">
      <c r="A69" s="205"/>
      <c r="B69" s="76" t="s">
        <v>17</v>
      </c>
      <c r="C69" s="164">
        <v>1900</v>
      </c>
      <c r="D69" s="77">
        <f>IF(C45&gt;=101,10,0)</f>
        <v>0</v>
      </c>
      <c r="E69" s="137">
        <f>IF(C45&gt;=101,C69,0)</f>
        <v>0</v>
      </c>
      <c r="G69" s="205"/>
      <c r="H69" s="76" t="s">
        <v>17</v>
      </c>
      <c r="I69" s="164">
        <v>1900</v>
      </c>
      <c r="J69" s="77">
        <f>IF(I45&gt;=101,10,0)</f>
        <v>0</v>
      </c>
      <c r="K69" s="137">
        <f>IF(I45&gt;=101,I69,0)</f>
        <v>0</v>
      </c>
      <c r="N69" s="86"/>
    </row>
    <row r="70" spans="1:18" s="1" customFormat="1" ht="30" customHeight="1" thickTop="1" x14ac:dyDescent="0.2">
      <c r="A70" s="196"/>
      <c r="B70" s="197"/>
      <c r="C70" s="162" t="s">
        <v>70</v>
      </c>
      <c r="D70" s="78" t="s">
        <v>18</v>
      </c>
      <c r="E70" s="128" t="s">
        <v>66</v>
      </c>
      <c r="G70" s="196"/>
      <c r="H70" s="197"/>
      <c r="I70" s="162" t="s">
        <v>70</v>
      </c>
      <c r="J70" s="78" t="s">
        <v>18</v>
      </c>
      <c r="K70" s="128" t="s">
        <v>66</v>
      </c>
      <c r="N70" s="86"/>
    </row>
    <row r="71" spans="1:18" s="1" customFormat="1" ht="20.149999999999999" customHeight="1" x14ac:dyDescent="0.2">
      <c r="A71" s="198" t="s">
        <v>19</v>
      </c>
      <c r="B71" s="79" t="s">
        <v>20</v>
      </c>
      <c r="C71" s="166">
        <v>147</v>
      </c>
      <c r="D71" s="80">
        <f>IF(C45&lt;=10,0,IF(C45&gt;=21,10,C45-10))</f>
        <v>0</v>
      </c>
      <c r="E71" s="138">
        <f>C71*D71</f>
        <v>0</v>
      </c>
      <c r="G71" s="198" t="s">
        <v>19</v>
      </c>
      <c r="H71" s="79" t="s">
        <v>20</v>
      </c>
      <c r="I71" s="166">
        <v>147</v>
      </c>
      <c r="J71" s="80">
        <f>IF(I45&lt;=10,0,IF(I45&gt;=21,10,I45-10))</f>
        <v>0</v>
      </c>
      <c r="K71" s="138">
        <f>I71*J71</f>
        <v>0</v>
      </c>
      <c r="N71" s="86"/>
    </row>
    <row r="72" spans="1:18" s="1" customFormat="1" ht="20.149999999999999" customHeight="1" x14ac:dyDescent="0.2">
      <c r="A72" s="198"/>
      <c r="B72" s="79" t="s">
        <v>21</v>
      </c>
      <c r="C72" s="166">
        <v>167</v>
      </c>
      <c r="D72" s="80">
        <f>IF(C45&lt;=20,0,IF(C45&gt;=31,10,C45-20))</f>
        <v>0</v>
      </c>
      <c r="E72" s="138">
        <f t="shared" ref="E72:E77" si="2">C72*D72</f>
        <v>0</v>
      </c>
      <c r="G72" s="198"/>
      <c r="H72" s="79" t="s">
        <v>21</v>
      </c>
      <c r="I72" s="166">
        <v>167</v>
      </c>
      <c r="J72" s="80">
        <f>IF(I45&lt;=20,0,IF(I45&gt;=31,10,I45-20))</f>
        <v>0</v>
      </c>
      <c r="K72" s="138">
        <f t="shared" ref="K72:K77" si="3">I72*J72</f>
        <v>0</v>
      </c>
      <c r="N72" s="86"/>
    </row>
    <row r="73" spans="1:18" s="1" customFormat="1" ht="20.149999999999999" customHeight="1" x14ac:dyDescent="0.2">
      <c r="A73" s="198"/>
      <c r="B73" s="79" t="s">
        <v>22</v>
      </c>
      <c r="C73" s="130">
        <v>198</v>
      </c>
      <c r="D73" s="80">
        <f>IF(C45&lt;=30,0,IF(C45&gt;=51,20,C45-30))</f>
        <v>0</v>
      </c>
      <c r="E73" s="138">
        <f t="shared" si="2"/>
        <v>0</v>
      </c>
      <c r="G73" s="198"/>
      <c r="H73" s="79" t="s">
        <v>22</v>
      </c>
      <c r="I73" s="166">
        <v>198</v>
      </c>
      <c r="J73" s="80">
        <f>IF(I45&lt;=30,0,IF(I45&gt;=51,20,I45-30))</f>
        <v>0</v>
      </c>
      <c r="K73" s="138">
        <f t="shared" si="3"/>
        <v>0</v>
      </c>
      <c r="N73" s="86"/>
    </row>
    <row r="74" spans="1:18" s="1" customFormat="1" ht="20.149999999999999" customHeight="1" thickBot="1" x14ac:dyDescent="0.25">
      <c r="A74" s="198"/>
      <c r="B74" s="81" t="s">
        <v>23</v>
      </c>
      <c r="C74" s="131">
        <v>239</v>
      </c>
      <c r="D74" s="82">
        <f>IF(C45&lt;=50,0,IF(C45&gt;=101,50,C45-50))</f>
        <v>0</v>
      </c>
      <c r="E74" s="138">
        <f t="shared" si="2"/>
        <v>0</v>
      </c>
      <c r="G74" s="198"/>
      <c r="H74" s="81" t="s">
        <v>23</v>
      </c>
      <c r="I74" s="131">
        <v>239</v>
      </c>
      <c r="J74" s="82">
        <f>IF(I45&lt;=50,0,IF(I45&gt;=101,50,I45-50))</f>
        <v>0</v>
      </c>
      <c r="K74" s="138">
        <f t="shared" si="3"/>
        <v>0</v>
      </c>
      <c r="N74" s="86"/>
    </row>
    <row r="75" spans="1:18" s="1" customFormat="1" ht="20.149999999999999" customHeight="1" thickTop="1" x14ac:dyDescent="0.2">
      <c r="A75" s="198"/>
      <c r="B75" s="83" t="s">
        <v>25</v>
      </c>
      <c r="C75" s="134">
        <v>289</v>
      </c>
      <c r="D75" s="84">
        <f>IF(C45&lt;=100,0,IF(C45&gt;=501,400,C45-100))</f>
        <v>0</v>
      </c>
      <c r="E75" s="138">
        <f t="shared" si="2"/>
        <v>0</v>
      </c>
      <c r="G75" s="198"/>
      <c r="H75" s="83" t="s">
        <v>24</v>
      </c>
      <c r="I75" s="134">
        <v>289</v>
      </c>
      <c r="J75" s="84">
        <f>IF(I45&lt;=100,0,IF(I45&gt;=501,400,I45-100))</f>
        <v>0</v>
      </c>
      <c r="K75" s="138">
        <f t="shared" si="3"/>
        <v>0</v>
      </c>
      <c r="N75" s="86"/>
    </row>
    <row r="76" spans="1:18" s="1" customFormat="1" ht="20.149999999999999" customHeight="1" x14ac:dyDescent="0.2">
      <c r="A76" s="198"/>
      <c r="B76" s="81" t="s">
        <v>33</v>
      </c>
      <c r="C76" s="130">
        <v>335</v>
      </c>
      <c r="D76" s="80">
        <f>IF(C45&lt;=500,0,IF(C45&gt;=1001,500,C45-500))</f>
        <v>0</v>
      </c>
      <c r="E76" s="138">
        <f t="shared" si="2"/>
        <v>0</v>
      </c>
      <c r="G76" s="198"/>
      <c r="H76" s="81" t="s">
        <v>26</v>
      </c>
      <c r="I76" s="130">
        <v>335</v>
      </c>
      <c r="J76" s="80">
        <f>IF(I45&lt;=500,0,IF(I45&gt;=1001,500,I45-500))</f>
        <v>0</v>
      </c>
      <c r="K76" s="138">
        <f t="shared" si="3"/>
        <v>0</v>
      </c>
      <c r="N76" s="86"/>
    </row>
    <row r="77" spans="1:18" s="1" customFormat="1" ht="20.149999999999999" customHeight="1" x14ac:dyDescent="0.2">
      <c r="A77" s="198"/>
      <c r="B77" s="123" t="s">
        <v>27</v>
      </c>
      <c r="C77" s="130">
        <v>383</v>
      </c>
      <c r="D77" s="80">
        <f>IF(C45&lt;=1000,0,IF(C45&gt;=2001,1000,C45-1000))</f>
        <v>0</v>
      </c>
      <c r="E77" s="138">
        <f t="shared" si="2"/>
        <v>0</v>
      </c>
      <c r="G77" s="198"/>
      <c r="H77" s="123" t="s">
        <v>27</v>
      </c>
      <c r="I77" s="130">
        <v>383</v>
      </c>
      <c r="J77" s="80">
        <f>IF(I45&lt;=1000,0,IF(I45&gt;=2001,1000,I45-1000))</f>
        <v>0</v>
      </c>
      <c r="K77" s="138">
        <f t="shared" si="3"/>
        <v>0</v>
      </c>
      <c r="N77" s="86"/>
    </row>
    <row r="78" spans="1:18" s="1" customFormat="1" ht="20.149999999999999" customHeight="1" thickBot="1" x14ac:dyDescent="0.25">
      <c r="A78" s="199"/>
      <c r="B78" s="85" t="s">
        <v>28</v>
      </c>
      <c r="C78" s="167">
        <v>432</v>
      </c>
      <c r="D78" s="80">
        <f>IF(C45&lt;=2000,0,C45-2000)</f>
        <v>0</v>
      </c>
      <c r="E78" s="139">
        <f>C78*D78</f>
        <v>0</v>
      </c>
      <c r="G78" s="199"/>
      <c r="H78" s="85" t="s">
        <v>28</v>
      </c>
      <c r="I78" s="167">
        <v>432</v>
      </c>
      <c r="J78" s="80">
        <f>IF(I45&lt;=2000,0,I45-2000)</f>
        <v>0</v>
      </c>
      <c r="K78" s="139">
        <f>I78*J78</f>
        <v>0</v>
      </c>
      <c r="N78" s="86"/>
      <c r="O78" s="92"/>
      <c r="P78" s="92"/>
      <c r="Q78" s="92"/>
      <c r="R78" s="86"/>
    </row>
    <row r="79" spans="1:18" s="1" customFormat="1" ht="30.75" customHeight="1" thickTop="1" thickBot="1" x14ac:dyDescent="0.25">
      <c r="A79" s="194" t="s">
        <v>43</v>
      </c>
      <c r="B79" s="235"/>
      <c r="C79" s="168"/>
      <c r="D79" s="191">
        <f>IF(C45&lt;=11,C45,SUM(D71:D78)+10)</f>
        <v>0</v>
      </c>
      <c r="E79" s="148">
        <f>E68+E69+E71+E72+E73+E74+E75+E76+E77+E78</f>
        <v>0</v>
      </c>
      <c r="G79" s="194" t="s">
        <v>43</v>
      </c>
      <c r="H79" s="235"/>
      <c r="I79" s="168"/>
      <c r="J79" s="191">
        <f>IF(I45&lt;=11,I45,SUM(J71:J78)+10)</f>
        <v>0</v>
      </c>
      <c r="K79" s="148">
        <f>K68+K69+K71+K72+K73+K74+K75+K76+K77+K78</f>
        <v>0</v>
      </c>
      <c r="N79" s="86"/>
      <c r="O79" s="92"/>
      <c r="P79" s="92"/>
      <c r="Q79" s="92"/>
      <c r="R79" s="86"/>
    </row>
    <row r="80" spans="1:18" s="1" customFormat="1" ht="30.75" customHeight="1" thickTop="1" thickBot="1" x14ac:dyDescent="0.25">
      <c r="A80" s="194" t="s">
        <v>48</v>
      </c>
      <c r="B80" s="235"/>
      <c r="C80" s="168"/>
      <c r="D80" s="192"/>
      <c r="E80" s="138">
        <f>ROUNDDOWN(E79*0.1,0)</f>
        <v>0</v>
      </c>
      <c r="G80" s="194" t="s">
        <v>48</v>
      </c>
      <c r="H80" s="235"/>
      <c r="I80" s="168"/>
      <c r="J80" s="192"/>
      <c r="K80" s="138">
        <f>ROUNDDOWN(K79*0.1,0)</f>
        <v>0</v>
      </c>
      <c r="N80" s="86"/>
      <c r="O80" s="92"/>
      <c r="P80" s="92"/>
      <c r="Q80" s="92"/>
      <c r="R80" s="86"/>
    </row>
    <row r="81" spans="1:18" s="1" customFormat="1" ht="30.75" customHeight="1" thickTop="1" thickBot="1" x14ac:dyDescent="0.25">
      <c r="A81" s="200" t="s">
        <v>29</v>
      </c>
      <c r="B81" s="236"/>
      <c r="C81" s="147" t="s">
        <v>30</v>
      </c>
      <c r="D81" s="193"/>
      <c r="E81" s="157">
        <f>E79+E80</f>
        <v>0</v>
      </c>
      <c r="G81" s="200" t="s">
        <v>29</v>
      </c>
      <c r="H81" s="236"/>
      <c r="I81" s="147" t="s">
        <v>30</v>
      </c>
      <c r="J81" s="193"/>
      <c r="K81" s="157">
        <f>K79+K80</f>
        <v>0</v>
      </c>
      <c r="N81" s="86"/>
      <c r="O81" s="92"/>
      <c r="P81" s="92"/>
      <c r="Q81" s="92"/>
      <c r="R81" s="86"/>
    </row>
    <row r="82" spans="1:18" s="1" customFormat="1" x14ac:dyDescent="0.2">
      <c r="A82" s="87" t="str">
        <f>A64</f>
        <v>※1か月あたりの使用水量が1～10ｍ3の場合は、定額として1,017円を徴収いたします。</v>
      </c>
      <c r="C82" s="52"/>
      <c r="I82" s="86"/>
      <c r="J82" s="92"/>
      <c r="K82" s="92"/>
      <c r="L82" s="92"/>
      <c r="M82" s="86"/>
    </row>
    <row r="83" spans="1:18" s="1" customFormat="1" x14ac:dyDescent="0.2">
      <c r="C83" s="52"/>
      <c r="I83" s="86"/>
      <c r="J83" s="92"/>
      <c r="K83" s="92"/>
      <c r="L83" s="92"/>
      <c r="M83" s="86"/>
    </row>
    <row r="84" spans="1:18" s="1" customFormat="1" x14ac:dyDescent="0.2">
      <c r="A84" s="93"/>
      <c r="B84" s="93"/>
      <c r="C84" s="94"/>
      <c r="D84" s="93"/>
      <c r="E84" s="93"/>
      <c r="F84" s="93"/>
      <c r="G84" s="93"/>
      <c r="H84" s="93"/>
      <c r="I84" s="86"/>
      <c r="J84" s="92"/>
      <c r="K84" s="92"/>
      <c r="L84" s="92"/>
      <c r="M84" s="86"/>
    </row>
    <row r="85" spans="1:18" s="1" customFormat="1" ht="13.5" thickBot="1" x14ac:dyDescent="0.25">
      <c r="A85" s="93"/>
      <c r="B85" s="93"/>
      <c r="C85" s="94"/>
      <c r="D85" s="93"/>
      <c r="E85" s="93"/>
      <c r="F85" s="93"/>
      <c r="G85" s="93"/>
      <c r="I85" s="86"/>
      <c r="J85" s="92"/>
      <c r="K85" s="92"/>
      <c r="L85" s="92"/>
      <c r="M85" s="86"/>
    </row>
    <row r="86" spans="1:18" s="1" customFormat="1" x14ac:dyDescent="0.2">
      <c r="A86" s="95" t="s">
        <v>34</v>
      </c>
      <c r="B86" s="96"/>
      <c r="C86" s="97"/>
      <c r="D86" s="96"/>
      <c r="E86" s="96"/>
      <c r="F86" s="96"/>
      <c r="G86" s="98"/>
      <c r="I86" s="86"/>
      <c r="J86" s="92"/>
      <c r="K86" s="92"/>
      <c r="L86" s="92"/>
      <c r="M86" s="86"/>
    </row>
    <row r="87" spans="1:18" s="1" customFormat="1" ht="16.5" x14ac:dyDescent="0.2">
      <c r="A87" s="172" t="s">
        <v>59</v>
      </c>
      <c r="B87" s="99"/>
      <c r="C87" s="100"/>
      <c r="D87" s="99"/>
      <c r="E87" s="99"/>
      <c r="F87" s="99"/>
      <c r="G87" s="101"/>
      <c r="I87" s="86"/>
      <c r="J87" s="92"/>
      <c r="K87" s="92"/>
      <c r="L87" s="92"/>
      <c r="M87" s="86"/>
    </row>
    <row r="88" spans="1:18" s="1" customFormat="1" ht="16.5" x14ac:dyDescent="0.2">
      <c r="A88" s="173" t="s">
        <v>60</v>
      </c>
      <c r="B88" s="170"/>
      <c r="C88" s="100"/>
      <c r="D88" s="99"/>
      <c r="E88" s="99"/>
      <c r="F88" s="99"/>
      <c r="G88" s="101"/>
      <c r="I88" s="86"/>
      <c r="J88" s="92"/>
      <c r="K88" s="92"/>
      <c r="L88" s="92"/>
      <c r="M88" s="86"/>
    </row>
    <row r="89" spans="1:18" s="1" customFormat="1" x14ac:dyDescent="0.2">
      <c r="A89" s="102" t="s">
        <v>35</v>
      </c>
      <c r="B89" s="99"/>
      <c r="C89" s="100"/>
      <c r="D89" s="99"/>
      <c r="E89" s="99"/>
      <c r="F89" s="99"/>
      <c r="G89" s="101"/>
      <c r="I89" s="86"/>
      <c r="J89" s="92"/>
      <c r="K89" s="92"/>
      <c r="L89" s="92"/>
      <c r="M89" s="86"/>
    </row>
    <row r="90" spans="1:18" s="1" customFormat="1" ht="13.5" thickBot="1" x14ac:dyDescent="0.25">
      <c r="A90" s="102"/>
      <c r="B90" s="99"/>
      <c r="C90" s="100"/>
      <c r="D90" s="99"/>
      <c r="E90" s="99"/>
      <c r="F90" s="99"/>
      <c r="G90" s="101"/>
      <c r="I90" s="86"/>
      <c r="J90" s="92"/>
      <c r="K90" s="92"/>
      <c r="L90" s="92"/>
      <c r="M90" s="86"/>
    </row>
    <row r="91" spans="1:18" s="1" customFormat="1" ht="36" customHeight="1" thickBot="1" x14ac:dyDescent="0.25">
      <c r="A91" s="237" t="s">
        <v>63</v>
      </c>
      <c r="B91" s="238"/>
      <c r="C91" s="176">
        <f>F4</f>
        <v>0</v>
      </c>
      <c r="D91" s="103" t="s">
        <v>36</v>
      </c>
      <c r="E91" s="99"/>
      <c r="F91" s="99"/>
      <c r="G91" s="101"/>
      <c r="I91" s="86"/>
      <c r="J91" s="92"/>
      <c r="K91" s="92"/>
      <c r="L91" s="92"/>
      <c r="M91" s="86"/>
    </row>
    <row r="92" spans="1:18" s="1" customFormat="1" x14ac:dyDescent="0.2">
      <c r="A92" s="102"/>
      <c r="B92" s="99"/>
      <c r="C92" s="100"/>
      <c r="D92" s="99"/>
      <c r="E92" s="99"/>
      <c r="F92" s="99"/>
      <c r="G92" s="101"/>
      <c r="I92" s="86"/>
      <c r="J92" s="92"/>
      <c r="K92" s="92"/>
      <c r="L92" s="92"/>
      <c r="M92" s="86"/>
    </row>
    <row r="93" spans="1:18" s="45" customFormat="1" ht="14" x14ac:dyDescent="0.2">
      <c r="A93" s="104" t="s">
        <v>53</v>
      </c>
      <c r="B93" s="105"/>
      <c r="C93" s="106"/>
      <c r="D93" s="105"/>
      <c r="E93" s="105"/>
      <c r="F93" s="105"/>
      <c r="G93" s="107"/>
      <c r="I93" s="86"/>
      <c r="J93" s="92"/>
      <c r="K93" s="92"/>
      <c r="L93" s="92"/>
      <c r="M93" s="86"/>
    </row>
    <row r="94" spans="1:18" s="45" customFormat="1" ht="14" x14ac:dyDescent="0.2">
      <c r="A94" s="171" t="s">
        <v>69</v>
      </c>
      <c r="B94" s="105"/>
      <c r="C94" s="106"/>
      <c r="D94" s="105"/>
      <c r="E94" s="105"/>
      <c r="F94" s="105"/>
      <c r="G94" s="107"/>
      <c r="I94" s="86"/>
      <c r="J94" s="92"/>
      <c r="K94" s="92"/>
      <c r="L94" s="92"/>
      <c r="M94" s="86"/>
    </row>
    <row r="95" spans="1:18" s="1" customFormat="1" x14ac:dyDescent="0.2">
      <c r="A95" s="102"/>
      <c r="B95" s="99"/>
      <c r="C95" s="100"/>
      <c r="D95" s="99"/>
      <c r="E95" s="99"/>
      <c r="F95" s="99"/>
      <c r="G95" s="101"/>
      <c r="I95" s="86"/>
      <c r="J95" s="92"/>
      <c r="K95" s="92"/>
      <c r="L95" s="92"/>
      <c r="M95" s="86"/>
    </row>
    <row r="96" spans="1:18" s="1" customFormat="1" ht="13.5" thickBot="1" x14ac:dyDescent="0.25">
      <c r="A96" s="102"/>
      <c r="B96" s="99"/>
      <c r="C96" s="100"/>
      <c r="D96" s="99"/>
      <c r="E96" s="99"/>
      <c r="F96" s="99"/>
      <c r="G96" s="101"/>
      <c r="I96" s="86"/>
      <c r="J96" s="92"/>
      <c r="K96" s="92"/>
      <c r="L96" s="92"/>
      <c r="M96" s="86"/>
    </row>
    <row r="97" spans="1:13" s="45" customFormat="1" ht="25.5" customHeight="1" x14ac:dyDescent="0.2">
      <c r="A97" s="220" t="s">
        <v>11</v>
      </c>
      <c r="B97" s="54"/>
      <c r="C97" s="55" t="s">
        <v>7</v>
      </c>
      <c r="D97" s="108" t="s">
        <v>58</v>
      </c>
      <c r="E97" s="175" t="s">
        <v>5</v>
      </c>
      <c r="F97" s="105"/>
      <c r="G97" s="107"/>
      <c r="I97" s="86"/>
      <c r="J97" s="92"/>
      <c r="K97" s="92"/>
      <c r="L97" s="92"/>
      <c r="M97" s="86"/>
    </row>
    <row r="98" spans="1:13" s="61" customFormat="1" ht="20.25" customHeight="1" x14ac:dyDescent="0.2">
      <c r="A98" s="221"/>
      <c r="B98" s="58" t="s">
        <v>37</v>
      </c>
      <c r="C98" s="59">
        <f>ROUNDUP(C91/2,0)</f>
        <v>0</v>
      </c>
      <c r="D98" s="158">
        <f>E117</f>
        <v>0</v>
      </c>
      <c r="E98" s="239">
        <f>D98+D99</f>
        <v>0</v>
      </c>
      <c r="F98" s="105"/>
      <c r="G98" s="107"/>
      <c r="I98" s="86"/>
      <c r="J98" s="92"/>
      <c r="K98" s="92"/>
      <c r="L98" s="92"/>
      <c r="M98" s="86"/>
    </row>
    <row r="99" spans="1:13" s="61" customFormat="1" ht="20.25" customHeight="1" thickBot="1" x14ac:dyDescent="0.25">
      <c r="A99" s="222"/>
      <c r="B99" s="62" t="s">
        <v>38</v>
      </c>
      <c r="C99" s="63">
        <f>ROUNDDOWN(C91/2,0)</f>
        <v>0</v>
      </c>
      <c r="D99" s="159">
        <f>E135</f>
        <v>0</v>
      </c>
      <c r="E99" s="240"/>
      <c r="F99" s="99"/>
      <c r="G99" s="101"/>
      <c r="I99" s="86"/>
      <c r="J99" s="92"/>
      <c r="K99" s="92"/>
      <c r="L99" s="92"/>
      <c r="M99" s="86"/>
    </row>
    <row r="100" spans="1:13" s="61" customFormat="1" ht="15.5" customHeight="1" x14ac:dyDescent="0.2">
      <c r="A100" s="109"/>
      <c r="B100" s="110"/>
      <c r="C100" s="111"/>
      <c r="D100" s="111"/>
      <c r="E100" s="112"/>
      <c r="F100" s="112"/>
      <c r="G100" s="113"/>
      <c r="I100" s="86"/>
      <c r="J100" s="92"/>
      <c r="K100" s="92"/>
      <c r="L100" s="92"/>
      <c r="M100" s="86"/>
    </row>
    <row r="101" spans="1:13" s="1" customFormat="1" ht="14" customHeight="1" thickBot="1" x14ac:dyDescent="0.25">
      <c r="A101" s="102"/>
      <c r="B101" s="99"/>
      <c r="C101" s="100"/>
      <c r="D101" s="99"/>
      <c r="E101" s="99"/>
      <c r="F101" s="99"/>
      <c r="G101" s="101"/>
      <c r="I101" s="86"/>
      <c r="J101" s="92"/>
      <c r="K101" s="92"/>
      <c r="L101" s="92"/>
      <c r="M101" s="86"/>
    </row>
    <row r="102" spans="1:13" s="1" customFormat="1" ht="24" thickBot="1" x14ac:dyDescent="0.25">
      <c r="A102" s="68" t="s">
        <v>39</v>
      </c>
      <c r="B102" s="69"/>
      <c r="C102" s="70"/>
      <c r="D102" s="69"/>
      <c r="E102" s="71"/>
      <c r="F102" s="99"/>
      <c r="G102" s="101"/>
      <c r="I102" s="86"/>
      <c r="J102" s="92"/>
      <c r="K102" s="92"/>
      <c r="L102" s="92"/>
      <c r="M102" s="86"/>
    </row>
    <row r="103" spans="1:13" s="1" customFormat="1" ht="30" customHeight="1" x14ac:dyDescent="0.2">
      <c r="A103" s="202"/>
      <c r="B103" s="203"/>
      <c r="C103" s="72" t="s">
        <v>65</v>
      </c>
      <c r="D103" s="73" t="s">
        <v>15</v>
      </c>
      <c r="E103" s="72" t="s">
        <v>66</v>
      </c>
      <c r="F103" s="99"/>
      <c r="G103" s="101"/>
      <c r="I103" s="86"/>
      <c r="J103" s="92"/>
      <c r="K103" s="92"/>
      <c r="L103" s="92"/>
      <c r="M103" s="86"/>
    </row>
    <row r="104" spans="1:13" s="1" customFormat="1" ht="31" x14ac:dyDescent="0.2">
      <c r="A104" s="204" t="s">
        <v>51</v>
      </c>
      <c r="B104" s="74" t="s">
        <v>16</v>
      </c>
      <c r="C104" s="163">
        <v>925</v>
      </c>
      <c r="D104" s="75">
        <f>IF(C98&gt;=101,0,IF(C98&gt;=11,10,C98))</f>
        <v>0</v>
      </c>
      <c r="E104" s="136">
        <f>IF(C98=0,0,IF(C98&lt;=100,C104,0))</f>
        <v>0</v>
      </c>
      <c r="F104" s="99"/>
      <c r="G104" s="101"/>
      <c r="I104" s="86"/>
      <c r="J104" s="92"/>
      <c r="K104" s="92"/>
      <c r="L104" s="92"/>
      <c r="M104" s="86"/>
    </row>
    <row r="105" spans="1:13" s="1" customFormat="1" ht="31.5" thickBot="1" x14ac:dyDescent="0.25">
      <c r="A105" s="205"/>
      <c r="B105" s="76" t="s">
        <v>17</v>
      </c>
      <c r="C105" s="164">
        <v>1900</v>
      </c>
      <c r="D105" s="77">
        <f>IF(C98&gt;=101,10,0)</f>
        <v>0</v>
      </c>
      <c r="E105" s="137">
        <f>IF(C98&gt;=101,C105,0)</f>
        <v>0</v>
      </c>
      <c r="F105" s="99"/>
      <c r="G105" s="101" t="s">
        <v>40</v>
      </c>
      <c r="I105" s="86"/>
      <c r="J105" s="92"/>
      <c r="K105" s="92"/>
      <c r="L105" s="92"/>
      <c r="M105" s="86"/>
    </row>
    <row r="106" spans="1:13" s="1" customFormat="1" ht="30" customHeight="1" thickTop="1" x14ac:dyDescent="0.2">
      <c r="A106" s="196"/>
      <c r="B106" s="197"/>
      <c r="C106" s="165" t="s">
        <v>70</v>
      </c>
      <c r="D106" s="78" t="s">
        <v>18</v>
      </c>
      <c r="E106" s="128" t="s">
        <v>66</v>
      </c>
      <c r="F106" s="99"/>
      <c r="G106" s="101"/>
      <c r="I106" s="86"/>
      <c r="J106" s="92"/>
      <c r="K106" s="92"/>
      <c r="L106" s="92"/>
      <c r="M106" s="86"/>
    </row>
    <row r="107" spans="1:13" s="1" customFormat="1" ht="20.149999999999999" customHeight="1" x14ac:dyDescent="0.2">
      <c r="A107" s="198" t="s">
        <v>19</v>
      </c>
      <c r="B107" s="79" t="s">
        <v>20</v>
      </c>
      <c r="C107" s="166">
        <v>147</v>
      </c>
      <c r="D107" s="80">
        <f>IF(C98&lt;=10,0,IF(C98&gt;=21,10,C98-10))</f>
        <v>0</v>
      </c>
      <c r="E107" s="138">
        <f t="shared" ref="E107:E114" si="4">ROUNDDOWN(C107*D107,0)</f>
        <v>0</v>
      </c>
      <c r="F107" s="99"/>
      <c r="G107" s="101"/>
      <c r="I107" s="86"/>
      <c r="J107" s="92"/>
      <c r="K107" s="92"/>
      <c r="L107" s="92"/>
      <c r="M107" s="86"/>
    </row>
    <row r="108" spans="1:13" s="1" customFormat="1" ht="20.149999999999999" customHeight="1" x14ac:dyDescent="0.2">
      <c r="A108" s="198"/>
      <c r="B108" s="79" t="s">
        <v>21</v>
      </c>
      <c r="C108" s="130">
        <v>167</v>
      </c>
      <c r="D108" s="80">
        <f>IF(C98&lt;=20,0,IF(C98&gt;=31,10,C98-20))</f>
        <v>0</v>
      </c>
      <c r="E108" s="138">
        <f t="shared" si="4"/>
        <v>0</v>
      </c>
      <c r="F108" s="99"/>
      <c r="G108" s="101"/>
      <c r="I108" s="86"/>
      <c r="J108" s="92"/>
      <c r="K108" s="92"/>
      <c r="L108" s="92"/>
      <c r="M108" s="86"/>
    </row>
    <row r="109" spans="1:13" s="1" customFormat="1" ht="20.149999999999999" customHeight="1" x14ac:dyDescent="0.2">
      <c r="A109" s="198"/>
      <c r="B109" s="79" t="s">
        <v>22</v>
      </c>
      <c r="C109" s="130">
        <v>198</v>
      </c>
      <c r="D109" s="80">
        <f>IF(C98&lt;=30,0,IF(C98&gt;=51,20,C98-30))</f>
        <v>0</v>
      </c>
      <c r="E109" s="138">
        <f t="shared" si="4"/>
        <v>0</v>
      </c>
      <c r="F109" s="99"/>
      <c r="G109" s="101"/>
      <c r="I109" s="86"/>
      <c r="J109" s="92"/>
      <c r="K109" s="92"/>
      <c r="L109" s="92"/>
      <c r="M109" s="86"/>
    </row>
    <row r="110" spans="1:13" s="1" customFormat="1" ht="20.149999999999999" customHeight="1" thickBot="1" x14ac:dyDescent="0.25">
      <c r="A110" s="198"/>
      <c r="B110" s="81" t="s">
        <v>23</v>
      </c>
      <c r="C110" s="131">
        <v>239</v>
      </c>
      <c r="D110" s="125">
        <f>IF(C98&lt;=50,0,IF(C98&gt;=101,50,C98-50))</f>
        <v>0</v>
      </c>
      <c r="E110" s="139">
        <f t="shared" si="4"/>
        <v>0</v>
      </c>
      <c r="F110" s="99"/>
      <c r="G110" s="101"/>
      <c r="I110" s="86"/>
      <c r="J110" s="92"/>
      <c r="K110" s="92"/>
      <c r="L110" s="92"/>
      <c r="M110" s="86"/>
    </row>
    <row r="111" spans="1:13" s="1" customFormat="1" ht="20.149999999999999" customHeight="1" thickTop="1" x14ac:dyDescent="0.2">
      <c r="A111" s="198"/>
      <c r="B111" s="83" t="s">
        <v>25</v>
      </c>
      <c r="C111" s="132">
        <v>289</v>
      </c>
      <c r="D111" s="126">
        <f>IF(C98&lt;=100,0,IF(C98&gt;=501,400,C98-100))</f>
        <v>0</v>
      </c>
      <c r="E111" s="140">
        <f t="shared" si="4"/>
        <v>0</v>
      </c>
      <c r="F111" s="99"/>
      <c r="G111" s="101"/>
      <c r="I111" s="86"/>
      <c r="J111" s="92"/>
      <c r="K111" s="92"/>
      <c r="L111" s="92"/>
      <c r="M111" s="86"/>
    </row>
    <row r="112" spans="1:13" s="1" customFormat="1" ht="20.149999999999999" customHeight="1" x14ac:dyDescent="0.2">
      <c r="A112" s="198"/>
      <c r="B112" s="81" t="s">
        <v>26</v>
      </c>
      <c r="C112" s="133">
        <v>335</v>
      </c>
      <c r="D112" s="127">
        <f>IF(C98&lt;=500,0,IF(C98&gt;=1001,500,C98-500))</f>
        <v>0</v>
      </c>
      <c r="E112" s="138">
        <f t="shared" si="4"/>
        <v>0</v>
      </c>
      <c r="F112" s="99"/>
      <c r="G112" s="101"/>
      <c r="I112" s="86"/>
      <c r="J112" s="92"/>
      <c r="K112" s="92"/>
      <c r="L112" s="92"/>
      <c r="M112" s="86"/>
    </row>
    <row r="113" spans="1:13" s="1" customFormat="1" ht="20.149999999999999" customHeight="1" x14ac:dyDescent="0.2">
      <c r="A113" s="198"/>
      <c r="B113" s="123" t="s">
        <v>27</v>
      </c>
      <c r="C113" s="132">
        <v>383</v>
      </c>
      <c r="D113" s="127">
        <f>IF(C98&lt;=1000,0,IF(C98&gt;=2001,1000,C98-1000))</f>
        <v>0</v>
      </c>
      <c r="E113" s="138">
        <f t="shared" si="4"/>
        <v>0</v>
      </c>
      <c r="F113" s="99"/>
      <c r="G113" s="101"/>
      <c r="I113" s="86"/>
      <c r="J113" s="92"/>
      <c r="K113" s="92"/>
      <c r="L113" s="92"/>
      <c r="M113" s="86"/>
    </row>
    <row r="114" spans="1:13" s="1" customFormat="1" ht="20.149999999999999" customHeight="1" thickBot="1" x14ac:dyDescent="0.25">
      <c r="A114" s="204"/>
      <c r="B114" s="81" t="s">
        <v>28</v>
      </c>
      <c r="C114" s="131">
        <v>432</v>
      </c>
      <c r="D114" s="169">
        <f>IF(C98&lt;=2000,0,C98-2000)</f>
        <v>0</v>
      </c>
      <c r="E114" s="141">
        <f t="shared" si="4"/>
        <v>0</v>
      </c>
      <c r="F114" s="99"/>
      <c r="G114" s="101"/>
      <c r="I114" s="86"/>
      <c r="J114" s="92"/>
      <c r="K114" s="92"/>
      <c r="L114" s="92"/>
      <c r="M114" s="86"/>
    </row>
    <row r="115" spans="1:13" s="1" customFormat="1" ht="30" customHeight="1" thickTop="1" thickBot="1" x14ac:dyDescent="0.25">
      <c r="A115" s="194" t="s">
        <v>43</v>
      </c>
      <c r="B115" s="195"/>
      <c r="C115" s="195"/>
      <c r="D115" s="191">
        <f>IF(C98&lt;=11,C98,SUM(D107:D114)+10)</f>
        <v>0</v>
      </c>
      <c r="E115" s="160">
        <f>E104+E105+E107+E108+E109+E110+E111+E112+E113+E114</f>
        <v>0</v>
      </c>
      <c r="F115" s="99"/>
      <c r="G115" s="101"/>
      <c r="I115" s="86"/>
      <c r="J115" s="92"/>
      <c r="K115" s="92"/>
      <c r="L115" s="92"/>
      <c r="M115" s="86"/>
    </row>
    <row r="116" spans="1:13" s="1" customFormat="1" ht="30" customHeight="1" thickTop="1" thickBot="1" x14ac:dyDescent="0.25">
      <c r="A116" s="194" t="s">
        <v>48</v>
      </c>
      <c r="B116" s="195"/>
      <c r="C116" s="195"/>
      <c r="D116" s="192"/>
      <c r="E116" s="160">
        <f>ROUNDDOWN(E115*0.1,0)</f>
        <v>0</v>
      </c>
      <c r="F116" s="99"/>
      <c r="G116" s="101"/>
      <c r="I116" s="86"/>
      <c r="J116" s="92"/>
      <c r="K116" s="92"/>
      <c r="L116" s="92"/>
      <c r="M116" s="86"/>
    </row>
    <row r="117" spans="1:13" s="1" customFormat="1" ht="30" customHeight="1" thickTop="1" thickBot="1" x14ac:dyDescent="0.25">
      <c r="A117" s="200" t="s">
        <v>29</v>
      </c>
      <c r="B117" s="201"/>
      <c r="C117" s="146" t="s">
        <v>30</v>
      </c>
      <c r="D117" s="193"/>
      <c r="E117" s="161">
        <f>E115+E116</f>
        <v>0</v>
      </c>
      <c r="F117" s="99"/>
      <c r="G117" s="101"/>
      <c r="I117" s="86"/>
      <c r="J117" s="92"/>
      <c r="K117" s="92"/>
      <c r="L117" s="92"/>
      <c r="M117" s="86"/>
    </row>
    <row r="118" spans="1:13" s="1" customFormat="1" x14ac:dyDescent="0.2">
      <c r="A118" s="114" t="str">
        <f>A64</f>
        <v>※1か月あたりの使用水量が1～10ｍ3の場合は、定額として1,017円を徴収いたします。</v>
      </c>
      <c r="B118" s="99"/>
      <c r="C118" s="100"/>
      <c r="D118" s="99"/>
      <c r="E118" s="99"/>
      <c r="F118" s="99"/>
      <c r="G118" s="101"/>
      <c r="I118" s="86"/>
      <c r="J118" s="92"/>
      <c r="K118" s="92"/>
      <c r="L118" s="92"/>
      <c r="M118" s="86"/>
    </row>
    <row r="119" spans="1:13" s="1" customFormat="1" ht="13.5" thickBot="1" x14ac:dyDescent="0.25">
      <c r="A119" s="102"/>
      <c r="B119" s="99"/>
      <c r="C119" s="100"/>
      <c r="D119" s="99"/>
      <c r="E119" s="99"/>
      <c r="F119" s="99"/>
      <c r="G119" s="101"/>
      <c r="I119" s="86"/>
      <c r="J119" s="92"/>
      <c r="K119" s="92"/>
      <c r="L119" s="92"/>
      <c r="M119" s="86"/>
    </row>
    <row r="120" spans="1:13" s="1" customFormat="1" ht="24" thickBot="1" x14ac:dyDescent="0.25">
      <c r="A120" s="88" t="s">
        <v>41</v>
      </c>
      <c r="B120" s="89"/>
      <c r="C120" s="90"/>
      <c r="D120" s="89"/>
      <c r="E120" s="91"/>
      <c r="F120" s="99"/>
      <c r="G120" s="101"/>
      <c r="I120" s="86"/>
      <c r="J120" s="92"/>
      <c r="K120" s="92"/>
      <c r="L120" s="92"/>
      <c r="M120" s="86"/>
    </row>
    <row r="121" spans="1:13" s="1" customFormat="1" ht="30" customHeight="1" x14ac:dyDescent="0.2">
      <c r="A121" s="202"/>
      <c r="B121" s="203"/>
      <c r="C121" s="72" t="s">
        <v>65</v>
      </c>
      <c r="D121" s="73" t="s">
        <v>15</v>
      </c>
      <c r="E121" s="72" t="s">
        <v>66</v>
      </c>
      <c r="F121" s="99"/>
      <c r="G121" s="101"/>
      <c r="I121" s="86"/>
      <c r="J121" s="92"/>
      <c r="K121" s="92"/>
      <c r="L121" s="92"/>
      <c r="M121" s="86"/>
    </row>
    <row r="122" spans="1:13" s="1" customFormat="1" ht="31" x14ac:dyDescent="0.2">
      <c r="A122" s="204" t="s">
        <v>51</v>
      </c>
      <c r="B122" s="74" t="s">
        <v>16</v>
      </c>
      <c r="C122" s="163">
        <f>$C$50</f>
        <v>925</v>
      </c>
      <c r="D122" s="75">
        <f>IF(C99&gt;=101,0,IF(C99&gt;=11,10,C99))</f>
        <v>0</v>
      </c>
      <c r="E122" s="136">
        <f>IF(C99=0,0,IF(C99&lt;=100,C122,0))</f>
        <v>0</v>
      </c>
      <c r="F122" s="99"/>
      <c r="G122" s="101"/>
      <c r="I122" s="86"/>
      <c r="J122" s="92"/>
      <c r="K122" s="92"/>
      <c r="L122" s="92"/>
      <c r="M122" s="86"/>
    </row>
    <row r="123" spans="1:13" s="1" customFormat="1" ht="31.5" thickBot="1" x14ac:dyDescent="0.25">
      <c r="A123" s="205"/>
      <c r="B123" s="76" t="s">
        <v>17</v>
      </c>
      <c r="C123" s="164">
        <f>$C$51</f>
        <v>1900</v>
      </c>
      <c r="D123" s="77">
        <f>IF(C99&gt;=101,10,0)</f>
        <v>0</v>
      </c>
      <c r="E123" s="137">
        <f>IF(C99&gt;=101,C123,0)</f>
        <v>0</v>
      </c>
      <c r="F123" s="99"/>
      <c r="G123" s="101"/>
      <c r="I123" s="86"/>
      <c r="J123" s="92"/>
      <c r="K123" s="92"/>
      <c r="L123" s="92"/>
      <c r="M123" s="86"/>
    </row>
    <row r="124" spans="1:13" s="1" customFormat="1" ht="30" customHeight="1" thickTop="1" x14ac:dyDescent="0.2">
      <c r="A124" s="196"/>
      <c r="B124" s="197"/>
      <c r="C124" s="165" t="s">
        <v>70</v>
      </c>
      <c r="D124" s="78" t="s">
        <v>18</v>
      </c>
      <c r="E124" s="128" t="s">
        <v>66</v>
      </c>
      <c r="F124" s="99"/>
      <c r="G124" s="101"/>
      <c r="I124" s="86"/>
      <c r="J124" s="92"/>
      <c r="K124" s="92"/>
      <c r="L124" s="92"/>
      <c r="M124" s="86"/>
    </row>
    <row r="125" spans="1:13" s="1" customFormat="1" ht="20.149999999999999" customHeight="1" x14ac:dyDescent="0.2">
      <c r="A125" s="198" t="s">
        <v>19</v>
      </c>
      <c r="B125" s="79" t="s">
        <v>20</v>
      </c>
      <c r="C125" s="166">
        <f>$C$53</f>
        <v>147</v>
      </c>
      <c r="D125" s="80">
        <f>IF(C99&lt;=10,0,IF(C99&gt;=21,10,C99-10))</f>
        <v>0</v>
      </c>
      <c r="E125" s="138">
        <f>C125*D125</f>
        <v>0</v>
      </c>
      <c r="F125" s="99"/>
      <c r="G125" s="101"/>
      <c r="I125" s="86"/>
      <c r="J125" s="92"/>
      <c r="K125" s="92"/>
      <c r="L125" s="92"/>
      <c r="M125" s="86"/>
    </row>
    <row r="126" spans="1:13" s="1" customFormat="1" ht="20.149999999999999" customHeight="1" x14ac:dyDescent="0.2">
      <c r="A126" s="198"/>
      <c r="B126" s="79" t="s">
        <v>21</v>
      </c>
      <c r="C126" s="166">
        <f>$C$54</f>
        <v>167</v>
      </c>
      <c r="D126" s="80">
        <f>IF(C99&lt;=20,0,IF(C99&gt;=31,10,C99-20))</f>
        <v>0</v>
      </c>
      <c r="E126" s="138">
        <f t="shared" ref="E126:E132" si="5">C126*D126</f>
        <v>0</v>
      </c>
      <c r="F126" s="99"/>
      <c r="G126" s="101"/>
      <c r="I126" s="86"/>
      <c r="J126" s="92"/>
      <c r="K126" s="92"/>
      <c r="L126" s="92"/>
      <c r="M126" s="86"/>
    </row>
    <row r="127" spans="1:13" s="1" customFormat="1" ht="20.149999999999999" customHeight="1" x14ac:dyDescent="0.2">
      <c r="A127" s="198"/>
      <c r="B127" s="79" t="s">
        <v>22</v>
      </c>
      <c r="C127" s="166">
        <f>$C$55</f>
        <v>198</v>
      </c>
      <c r="D127" s="80">
        <f>IF(C99&lt;=30,0,IF(C99&gt;=51,20,C99-30))</f>
        <v>0</v>
      </c>
      <c r="E127" s="138">
        <f t="shared" si="5"/>
        <v>0</v>
      </c>
      <c r="F127" s="99"/>
      <c r="G127" s="101"/>
      <c r="I127" s="86"/>
      <c r="J127" s="92"/>
      <c r="K127" s="92"/>
      <c r="L127" s="92"/>
      <c r="M127" s="86"/>
    </row>
    <row r="128" spans="1:13" s="1" customFormat="1" ht="20.149999999999999" customHeight="1" thickBot="1" x14ac:dyDescent="0.25">
      <c r="A128" s="198"/>
      <c r="B128" s="81" t="s">
        <v>23</v>
      </c>
      <c r="C128" s="131">
        <f>$C$56</f>
        <v>239</v>
      </c>
      <c r="D128" s="82">
        <f>IF(C99&lt;=50,0,IF(C99&gt;=101,50,C99-50))</f>
        <v>0</v>
      </c>
      <c r="E128" s="138">
        <f t="shared" si="5"/>
        <v>0</v>
      </c>
      <c r="F128" s="99"/>
      <c r="G128" s="101"/>
      <c r="I128" s="86"/>
      <c r="J128" s="92"/>
      <c r="K128" s="92"/>
      <c r="L128" s="92"/>
      <c r="M128" s="86"/>
    </row>
    <row r="129" spans="1:13" s="1" customFormat="1" ht="20.149999999999999" customHeight="1" thickTop="1" x14ac:dyDescent="0.2">
      <c r="A129" s="198"/>
      <c r="B129" s="83" t="s">
        <v>25</v>
      </c>
      <c r="C129" s="134">
        <f>$C$57</f>
        <v>289</v>
      </c>
      <c r="D129" s="84">
        <f>IF(C99&lt;=100,0,IF(C99&gt;=501,400,C99-100))</f>
        <v>0</v>
      </c>
      <c r="E129" s="138">
        <f t="shared" si="5"/>
        <v>0</v>
      </c>
      <c r="F129" s="99"/>
      <c r="G129" s="101"/>
      <c r="I129" s="86"/>
      <c r="J129" s="92"/>
      <c r="K129" s="92"/>
      <c r="L129" s="92"/>
      <c r="M129" s="86"/>
    </row>
    <row r="130" spans="1:13" s="1" customFormat="1" ht="20.149999999999999" customHeight="1" x14ac:dyDescent="0.2">
      <c r="A130" s="198"/>
      <c r="B130" s="81" t="s">
        <v>33</v>
      </c>
      <c r="C130" s="135">
        <f>$C$58</f>
        <v>335</v>
      </c>
      <c r="D130" s="80">
        <f>IF(C99&lt;=500,0,IF(C99&gt;=1001,500,C99-500))</f>
        <v>0</v>
      </c>
      <c r="E130" s="138">
        <f t="shared" si="5"/>
        <v>0</v>
      </c>
      <c r="F130" s="99"/>
      <c r="G130" s="101"/>
      <c r="I130" s="86"/>
      <c r="J130" s="92"/>
      <c r="K130" s="92"/>
      <c r="L130" s="92"/>
      <c r="M130" s="86"/>
    </row>
    <row r="131" spans="1:13" s="1" customFormat="1" ht="20.149999999999999" customHeight="1" x14ac:dyDescent="0.2">
      <c r="A131" s="198"/>
      <c r="B131" s="123" t="s">
        <v>27</v>
      </c>
      <c r="C131" s="134">
        <f>$C$59</f>
        <v>383</v>
      </c>
      <c r="D131" s="80">
        <f>IF(C99&lt;=1000,0,IF(C99&gt;=2001,1000,C99-1000))</f>
        <v>0</v>
      </c>
      <c r="E131" s="138">
        <f t="shared" si="5"/>
        <v>0</v>
      </c>
      <c r="F131" s="99"/>
      <c r="G131" s="101"/>
      <c r="I131" s="86"/>
      <c r="J131" s="92"/>
      <c r="K131" s="92"/>
      <c r="L131" s="92"/>
      <c r="M131" s="86"/>
    </row>
    <row r="132" spans="1:13" s="1" customFormat="1" ht="20.149999999999999" customHeight="1" thickBot="1" x14ac:dyDescent="0.25">
      <c r="A132" s="199"/>
      <c r="B132" s="85" t="s">
        <v>28</v>
      </c>
      <c r="C132" s="130">
        <f>$C$60</f>
        <v>432</v>
      </c>
      <c r="D132" s="80">
        <f>IF(C99&lt;=2000,0,C99-2000)</f>
        <v>0</v>
      </c>
      <c r="E132" s="138">
        <f t="shared" si="5"/>
        <v>0</v>
      </c>
      <c r="F132" s="99"/>
      <c r="G132" s="101"/>
      <c r="I132" s="86"/>
      <c r="J132" s="115"/>
      <c r="K132" s="92"/>
      <c r="L132" s="115"/>
      <c r="M132" s="86"/>
    </row>
    <row r="133" spans="1:13" s="1" customFormat="1" ht="30.75" customHeight="1" thickTop="1" thickBot="1" x14ac:dyDescent="0.25">
      <c r="A133" s="194" t="s">
        <v>43</v>
      </c>
      <c r="B133" s="195"/>
      <c r="C133" s="195"/>
      <c r="D133" s="191">
        <f>IF(C99&lt;=11,C99,SUM(D125:D132)+10)</f>
        <v>0</v>
      </c>
      <c r="E133" s="157">
        <f>E122+E123+E125+E126+E127+E128+E129+E130+E131+E132</f>
        <v>0</v>
      </c>
      <c r="F133" s="99"/>
      <c r="G133" s="101"/>
      <c r="I133" s="86"/>
      <c r="J133" s="116"/>
      <c r="K133" s="117"/>
      <c r="L133" s="117"/>
      <c r="M133" s="86"/>
    </row>
    <row r="134" spans="1:13" s="1" customFormat="1" ht="30.75" customHeight="1" thickTop="1" thickBot="1" x14ac:dyDescent="0.25">
      <c r="A134" s="194" t="s">
        <v>48</v>
      </c>
      <c r="B134" s="195"/>
      <c r="C134" s="195"/>
      <c r="D134" s="192"/>
      <c r="E134" s="157">
        <f>ROUNDDOWN(E133*0.1,0)</f>
        <v>0</v>
      </c>
      <c r="F134" s="99"/>
      <c r="G134" s="101"/>
      <c r="I134" s="86"/>
      <c r="J134" s="116"/>
      <c r="K134" s="117"/>
      <c r="L134" s="117"/>
      <c r="M134" s="86"/>
    </row>
    <row r="135" spans="1:13" s="1" customFormat="1" ht="30.75" customHeight="1" thickTop="1" thickBot="1" x14ac:dyDescent="0.25">
      <c r="A135" s="200" t="s">
        <v>29</v>
      </c>
      <c r="B135" s="201"/>
      <c r="C135" s="146" t="s">
        <v>30</v>
      </c>
      <c r="D135" s="193"/>
      <c r="E135" s="157">
        <f>E133+E134</f>
        <v>0</v>
      </c>
      <c r="F135" s="99"/>
      <c r="G135" s="101"/>
      <c r="I135" s="86"/>
      <c r="J135" s="116"/>
      <c r="K135" s="117"/>
      <c r="L135" s="117"/>
      <c r="M135" s="86"/>
    </row>
    <row r="136" spans="1:13" s="1" customFormat="1" x14ac:dyDescent="0.2">
      <c r="A136" s="114" t="str">
        <f>A64</f>
        <v>※1か月あたりの使用水量が1～10ｍ3の場合は、定額として1,017円を徴収いたします。</v>
      </c>
      <c r="B136" s="99"/>
      <c r="C136" s="100"/>
      <c r="D136" s="99"/>
      <c r="E136" s="99"/>
      <c r="F136" s="99"/>
      <c r="G136" s="101"/>
      <c r="I136" s="86"/>
      <c r="J136" s="86"/>
      <c r="K136" s="86"/>
      <c r="L136" s="86"/>
      <c r="M136" s="86"/>
    </row>
    <row r="137" spans="1:13" s="1" customFormat="1" x14ac:dyDescent="0.2">
      <c r="A137" s="102"/>
      <c r="B137" s="99"/>
      <c r="C137" s="100"/>
      <c r="D137" s="99"/>
      <c r="E137" s="99"/>
      <c r="F137" s="99"/>
      <c r="G137" s="101"/>
      <c r="I137" s="86"/>
      <c r="J137" s="86"/>
      <c r="K137" s="86"/>
      <c r="L137" s="86"/>
      <c r="M137" s="86"/>
    </row>
    <row r="138" spans="1:13" s="1" customFormat="1" ht="13.5" thickBot="1" x14ac:dyDescent="0.25">
      <c r="A138" s="118"/>
      <c r="B138" s="119"/>
      <c r="C138" s="120"/>
      <c r="D138" s="119"/>
      <c r="E138" s="119"/>
      <c r="F138" s="119"/>
      <c r="G138" s="121"/>
      <c r="I138" s="86"/>
      <c r="J138" s="86"/>
      <c r="K138" s="86"/>
      <c r="L138" s="86"/>
      <c r="M138" s="86"/>
    </row>
    <row r="139" spans="1:13" s="1" customFormat="1" x14ac:dyDescent="0.2">
      <c r="C139" s="52"/>
      <c r="I139" s="86"/>
      <c r="J139" s="86"/>
      <c r="K139" s="86"/>
      <c r="L139" s="86"/>
      <c r="M139" s="86"/>
    </row>
    <row r="140" spans="1:13" s="1" customFormat="1" x14ac:dyDescent="0.2">
      <c r="C140" s="52"/>
      <c r="I140" s="86"/>
      <c r="J140" s="86"/>
      <c r="K140" s="86"/>
      <c r="L140" s="86"/>
      <c r="M140" s="86"/>
    </row>
    <row r="141" spans="1:13" s="1" customFormat="1" x14ac:dyDescent="0.2">
      <c r="C141" s="52"/>
      <c r="I141" s="86"/>
      <c r="J141" s="86"/>
      <c r="K141" s="86"/>
      <c r="L141" s="86"/>
      <c r="M141" s="86"/>
    </row>
  </sheetData>
  <sheetProtection sheet="1" objects="1" scenarios="1"/>
  <mergeCells count="66">
    <mergeCell ref="A8:H8"/>
    <mergeCell ref="J79:J81"/>
    <mergeCell ref="G81:H81"/>
    <mergeCell ref="A107:A114"/>
    <mergeCell ref="A117:B117"/>
    <mergeCell ref="A97:A99"/>
    <mergeCell ref="A80:B80"/>
    <mergeCell ref="G80:H80"/>
    <mergeCell ref="G79:H79"/>
    <mergeCell ref="A79:B79"/>
    <mergeCell ref="A104:A105"/>
    <mergeCell ref="A106:B106"/>
    <mergeCell ref="G70:H70"/>
    <mergeCell ref="G71:G78"/>
    <mergeCell ref="E98:E99"/>
    <mergeCell ref="D79:D81"/>
    <mergeCell ref="A103:B103"/>
    <mergeCell ref="A70:B70"/>
    <mergeCell ref="A71:A78"/>
    <mergeCell ref="A81:B81"/>
    <mergeCell ref="A91:B91"/>
    <mergeCell ref="J61:J63"/>
    <mergeCell ref="A68:A69"/>
    <mergeCell ref="G53:G60"/>
    <mergeCell ref="G63:H63"/>
    <mergeCell ref="G67:H67"/>
    <mergeCell ref="G68:G69"/>
    <mergeCell ref="D61:D63"/>
    <mergeCell ref="A53:A60"/>
    <mergeCell ref="A63:B63"/>
    <mergeCell ref="A67:B67"/>
    <mergeCell ref="G61:H61"/>
    <mergeCell ref="G62:H62"/>
    <mergeCell ref="A61:B61"/>
    <mergeCell ref="A62:B62"/>
    <mergeCell ref="C18:D18"/>
    <mergeCell ref="A50:A51"/>
    <mergeCell ref="G43:G45"/>
    <mergeCell ref="A52:B52"/>
    <mergeCell ref="G49:H49"/>
    <mergeCell ref="G50:G51"/>
    <mergeCell ref="G52:H52"/>
    <mergeCell ref="B19:B20"/>
    <mergeCell ref="B21:B22"/>
    <mergeCell ref="B23:F23"/>
    <mergeCell ref="B30:E30"/>
    <mergeCell ref="A43:A45"/>
    <mergeCell ref="A49:B49"/>
    <mergeCell ref="C19:C20"/>
    <mergeCell ref="C21:C22"/>
    <mergeCell ref="B3:E3"/>
    <mergeCell ref="B4:E4"/>
    <mergeCell ref="A7:H7"/>
    <mergeCell ref="A6:H6"/>
    <mergeCell ref="A5:H5"/>
    <mergeCell ref="D133:D135"/>
    <mergeCell ref="A134:C134"/>
    <mergeCell ref="A133:C133"/>
    <mergeCell ref="A116:C116"/>
    <mergeCell ref="A115:C115"/>
    <mergeCell ref="D115:D117"/>
    <mergeCell ref="A124:B124"/>
    <mergeCell ref="A125:A132"/>
    <mergeCell ref="A135:B135"/>
    <mergeCell ref="A121:B121"/>
    <mergeCell ref="A122:A123"/>
  </mergeCells>
  <phoneticPr fontId="3"/>
  <dataValidations count="1">
    <dataValidation type="whole" errorStyle="warning" operator="greaterThan" allowBlank="1" showInputMessage="1" showErrorMessage="1" errorTitle="入力エラー" error="この記入欄には、2以上の値を入れてください。" sqref="F3">
      <formula1>1</formula1>
    </dataValidation>
  </dataValidations>
  <pageMargins left="0.43307086614173229" right="0.23622047244094491" top="0.74803149606299213" bottom="0.74803149606299213" header="0.31496062992125984" footer="0.31496062992125984"/>
  <pageSetup paperSize="9" scale="70"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料金計算表</vt:lpstr>
      <vt:lpstr>料金計算表!Print_Area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發田　智久</dc:creator>
  <cp:lastModifiedBy>ichikawa2019</cp:lastModifiedBy>
  <cp:lastPrinted>2024-11-01T00:47:26Z</cp:lastPrinted>
  <dcterms:created xsi:type="dcterms:W3CDTF">2014-03-14T00:15:43Z</dcterms:created>
  <dcterms:modified xsi:type="dcterms:W3CDTF">2024-12-24T00:24:19Z</dcterms:modified>
</cp:coreProperties>
</file>