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4年度\★業務Ｇ\１　使用料\ホームページ更新\20230130【未決裁】共用栓料金早見表の修正\"/>
    </mc:Choice>
  </mc:AlternateContent>
  <bookViews>
    <workbookView xWindow="360" yWindow="260" windowWidth="20100" windowHeight="7680"/>
  </bookViews>
  <sheets>
    <sheet name="料金計算表" sheetId="6" r:id="rId1"/>
  </sheets>
  <definedNames>
    <definedName name="_xlnm.Print_Area" localSheetId="0">料金計算表!$A$1:$G$56</definedName>
  </definedNames>
  <calcPr calcId="162913"/>
</workbook>
</file>

<file path=xl/calcChain.xml><?xml version="1.0" encoding="utf-8"?>
<calcChain xmlns="http://schemas.openxmlformats.org/spreadsheetml/2006/main">
  <c r="A56" i="6" l="1"/>
  <c r="C11" i="6"/>
  <c r="C18" i="6" s="1"/>
  <c r="D25" i="6" s="1"/>
  <c r="D27" i="6" l="1"/>
  <c r="E27" i="6" s="1"/>
  <c r="D34" i="6"/>
  <c r="E34" i="6" s="1"/>
  <c r="E24" i="6"/>
  <c r="D32" i="6"/>
  <c r="E32" i="6" s="1"/>
  <c r="D28" i="6"/>
  <c r="E28" i="6" s="1"/>
  <c r="D31" i="6"/>
  <c r="E31" i="6" s="1"/>
  <c r="E25" i="6"/>
  <c r="D30" i="6"/>
  <c r="E30" i="6" s="1"/>
  <c r="D33" i="6"/>
  <c r="E33" i="6" s="1"/>
  <c r="D29" i="6"/>
  <c r="E29" i="6" s="1"/>
  <c r="D24" i="6"/>
  <c r="C19" i="6"/>
  <c r="D43" i="6" s="1"/>
  <c r="D45" i="6" l="1"/>
  <c r="E45" i="6" s="1"/>
  <c r="D48" i="6"/>
  <c r="E48" i="6" s="1"/>
  <c r="E42" i="6"/>
  <c r="D50" i="6"/>
  <c r="E50" i="6" s="1"/>
  <c r="D46" i="6"/>
  <c r="E46" i="6" s="1"/>
  <c r="D49" i="6"/>
  <c r="E49" i="6" s="1"/>
  <c r="E43" i="6"/>
  <c r="D52" i="6"/>
  <c r="E52" i="6" s="1"/>
  <c r="D51" i="6"/>
  <c r="E51" i="6" s="1"/>
  <c r="D47" i="6"/>
  <c r="E47" i="6" s="1"/>
  <c r="D42" i="6"/>
  <c r="D37" i="6"/>
  <c r="E35" i="6"/>
  <c r="D55" i="6" l="1"/>
  <c r="E53" i="6"/>
  <c r="E36" i="6"/>
  <c r="E37" i="6" s="1"/>
  <c r="D18" i="6" s="1"/>
  <c r="E54" i="6" l="1"/>
  <c r="E55" i="6" s="1"/>
  <c r="D19" i="6" s="1"/>
  <c r="E18" i="6" s="1"/>
</calcChain>
</file>

<file path=xl/sharedStrings.xml><?xml version="1.0" encoding="utf-8"?>
<sst xmlns="http://schemas.openxmlformats.org/spreadsheetml/2006/main" count="66" uniqueCount="44">
  <si>
    <r>
      <t>1～10m</t>
    </r>
    <r>
      <rPr>
        <vertAlign val="superscript"/>
        <sz val="11"/>
        <rFont val="ＭＳ Ｐゴシック"/>
        <family val="3"/>
        <charset val="128"/>
      </rPr>
      <t xml:space="preserve">3
</t>
    </r>
    <r>
      <rPr>
        <sz val="11"/>
        <rFont val="ＭＳ Ｐゴシック"/>
        <family val="3"/>
        <charset val="128"/>
      </rPr>
      <t>（100m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以下）</t>
    </r>
    <rPh sb="13" eb="15">
      <t>イカ</t>
    </rPh>
    <phoneticPr fontId="3"/>
  </si>
  <si>
    <r>
      <t>1～10m</t>
    </r>
    <r>
      <rPr>
        <vertAlign val="superscript"/>
        <sz val="11"/>
        <rFont val="ＭＳ Ｐゴシック"/>
        <family val="3"/>
        <charset val="128"/>
      </rPr>
      <t xml:space="preserve">3
</t>
    </r>
    <r>
      <rPr>
        <sz val="11"/>
        <rFont val="ＭＳ Ｐゴシック"/>
        <family val="3"/>
        <charset val="128"/>
      </rPr>
      <t>（101m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以上）</t>
    </r>
    <rPh sb="13" eb="15">
      <t>イジョウ</t>
    </rPh>
    <phoneticPr fontId="3"/>
  </si>
  <si>
    <t>超過料金</t>
    <rPh sb="0" eb="1">
      <t>チョウ</t>
    </rPh>
    <rPh sb="1" eb="2">
      <t>カ</t>
    </rPh>
    <rPh sb="2" eb="4">
      <t>リョウキン</t>
    </rPh>
    <phoneticPr fontId="3"/>
  </si>
  <si>
    <t>消費税等</t>
    <rPh sb="0" eb="3">
      <t>ショウヒゼイ</t>
    </rPh>
    <rPh sb="3" eb="4">
      <t>トウ</t>
    </rPh>
    <phoneticPr fontId="3"/>
  </si>
  <si>
    <t>徴収金額</t>
    <rPh sb="0" eb="2">
      <t>チョウシュウ</t>
    </rPh>
    <rPh sb="2" eb="4">
      <t>キンガク</t>
    </rPh>
    <phoneticPr fontId="3"/>
  </si>
  <si>
    <t>水道使用量</t>
    <rPh sb="0" eb="2">
      <t>スイドウ</t>
    </rPh>
    <rPh sb="2" eb="5">
      <t>シヨウリョウ</t>
    </rPh>
    <phoneticPr fontId="3"/>
  </si>
  <si>
    <t>合計（ご請求額）</t>
    <rPh sb="0" eb="2">
      <t>ゴウケイ</t>
    </rPh>
    <rPh sb="4" eb="6">
      <t>セイキュウ</t>
    </rPh>
    <rPh sb="6" eb="7">
      <t>ガク</t>
    </rPh>
    <phoneticPr fontId="3"/>
  </si>
  <si>
    <r>
      <t>2,001m</t>
    </r>
    <r>
      <rPr>
        <vertAlign val="superscript"/>
        <sz val="12"/>
        <rFont val="ＭＳ Ｐゴシック"/>
        <family val="3"/>
        <charset val="128"/>
      </rPr>
      <t xml:space="preserve">3 </t>
    </r>
    <r>
      <rPr>
        <sz val="12"/>
        <rFont val="ＭＳ Ｐゴシック"/>
        <family val="3"/>
        <charset val="128"/>
      </rPr>
      <t>以上</t>
    </r>
    <rPh sb="8" eb="10">
      <t>イジョウ</t>
    </rPh>
    <phoneticPr fontId="3"/>
  </si>
  <si>
    <t>１か月分（１）　計算表</t>
    <rPh sb="2" eb="4">
      <t>ゲツブン</t>
    </rPh>
    <rPh sb="8" eb="10">
      <t>ケイサン</t>
    </rPh>
    <rPh sb="10" eb="11">
      <t>ヒョウ</t>
    </rPh>
    <phoneticPr fontId="3"/>
  </si>
  <si>
    <t>汚水排除量</t>
    <rPh sb="0" eb="2">
      <t>オスイ</t>
    </rPh>
    <rPh sb="2" eb="4">
      <t>ハイジョ</t>
    </rPh>
    <rPh sb="4" eb="5">
      <t>リョウ</t>
    </rPh>
    <phoneticPr fontId="3"/>
  </si>
  <si>
    <t>合計</t>
    <rPh sb="0" eb="2">
      <t>ゴウケイ</t>
    </rPh>
    <phoneticPr fontId="3"/>
  </si>
  <si>
    <t>１か月分（２）　計算表</t>
    <rPh sb="2" eb="4">
      <t>ゲツブン</t>
    </rPh>
    <rPh sb="8" eb="10">
      <t>ケイサン</t>
    </rPh>
    <rPh sb="10" eb="11">
      <t>ヒョウ</t>
    </rPh>
    <phoneticPr fontId="3"/>
  </si>
  <si>
    <r>
      <t>ｍ</t>
    </r>
    <r>
      <rPr>
        <b/>
        <vertAlign val="superscript"/>
        <sz val="14"/>
        <rFont val="ＭＳ Ｐゴシック"/>
        <family val="3"/>
        <charset val="128"/>
      </rPr>
      <t>3</t>
    </r>
    <phoneticPr fontId="3"/>
  </si>
  <si>
    <r>
      <t>ｍ</t>
    </r>
    <r>
      <rPr>
        <vertAlign val="superscript"/>
        <sz val="14"/>
        <rFont val="ＭＳ Ｐゴシック"/>
        <family val="3"/>
        <charset val="128"/>
      </rPr>
      <t>3</t>
    </r>
    <phoneticPr fontId="3"/>
  </si>
  <si>
    <t>○１ヶ月単位として計算を行います。</t>
    <phoneticPr fontId="3"/>
  </si>
  <si>
    <t>１か月分（１）</t>
    <phoneticPr fontId="3"/>
  </si>
  <si>
    <t>１か月分（２）</t>
    <phoneticPr fontId="3"/>
  </si>
  <si>
    <r>
      <t>汚水排除量</t>
    </r>
    <r>
      <rPr>
        <sz val="11"/>
        <color indexed="10"/>
        <rFont val="ＭＳ Ｐゴシック"/>
        <family val="3"/>
        <charset val="128"/>
      </rPr>
      <t>※</t>
    </r>
    <phoneticPr fontId="3"/>
  </si>
  <si>
    <r>
      <t>11～20m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</si>
  <si>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21～30m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</si>
  <si>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31～50m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</si>
  <si>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51～100m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</si>
  <si>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101～500m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</si>
  <si>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1,001～2,000m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</si>
  <si>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t>-</t>
    <phoneticPr fontId="3"/>
  </si>
  <si>
    <t>市川市下水道使用料　料金計算表</t>
    <rPh sb="0" eb="3">
      <t>イチカワシ</t>
    </rPh>
    <rPh sb="12" eb="14">
      <t>ケイサン</t>
    </rPh>
    <rPh sb="14" eb="15">
      <t>ヒョウ</t>
    </rPh>
    <phoneticPr fontId="3"/>
  </si>
  <si>
    <t>小計</t>
    <rPh sb="0" eb="2">
      <t>ショウケイ</t>
    </rPh>
    <phoneticPr fontId="20"/>
  </si>
  <si>
    <t>消費税相当額</t>
    <rPh sb="0" eb="3">
      <t>ショウヒゼイ</t>
    </rPh>
    <rPh sb="3" eb="5">
      <t>ソウトウ</t>
    </rPh>
    <rPh sb="5" eb="6">
      <t>ガク</t>
    </rPh>
    <phoneticPr fontId="20"/>
  </si>
  <si>
    <r>
      <t>市川市下水道使用料　料金計算表　通常版</t>
    </r>
    <r>
      <rPr>
        <b/>
        <sz val="14"/>
        <color rgb="FFFF0000"/>
        <rFont val="ＭＳ Ｐゴシック"/>
        <family val="3"/>
        <charset val="128"/>
      </rPr>
      <t>（～令和5年3月31日）</t>
    </r>
    <rPh sb="0" eb="3">
      <t>イチカワシ</t>
    </rPh>
    <rPh sb="3" eb="9">
      <t>ゲスイドウシヨウリョウ</t>
    </rPh>
    <rPh sb="10" eb="12">
      <t>リョウキン</t>
    </rPh>
    <rPh sb="12" eb="14">
      <t>ケイサン</t>
    </rPh>
    <rPh sb="14" eb="15">
      <t>ヒョウ</t>
    </rPh>
    <rPh sb="16" eb="18">
      <t>ツウジョウ</t>
    </rPh>
    <rPh sb="18" eb="19">
      <t>ハン</t>
    </rPh>
    <rPh sb="21" eb="23">
      <t>レイワ</t>
    </rPh>
    <rPh sb="24" eb="25">
      <t>ネン</t>
    </rPh>
    <rPh sb="26" eb="27">
      <t>ガツ</t>
    </rPh>
    <rPh sb="29" eb="30">
      <t>ニチ</t>
    </rPh>
    <phoneticPr fontId="2"/>
  </si>
  <si>
    <t>上水道使用量　２か月分
（千葉県企業局　発行）</t>
    <rPh sb="0" eb="1">
      <t>ウエ</t>
    </rPh>
    <rPh sb="1" eb="3">
      <t>スイドウ</t>
    </rPh>
    <rPh sb="3" eb="6">
      <t>シヨウリョウ</t>
    </rPh>
    <rPh sb="9" eb="11">
      <t>ゲツブン</t>
    </rPh>
    <rPh sb="13" eb="16">
      <t>チバケン</t>
    </rPh>
    <rPh sb="16" eb="18">
      <t>キギョウ</t>
    </rPh>
    <rPh sb="18" eb="19">
      <t>キョク</t>
    </rPh>
    <rPh sb="20" eb="22">
      <t>ハッコウ</t>
    </rPh>
    <phoneticPr fontId="3"/>
  </si>
  <si>
    <t>※水道水、１世帯の計算結果が出ます。（１）共有せんでの各戸別の算出、（２）減免対象者、（３）水道水以外の水を使用 した、または併用した場合は、こちらの計算表では算出できません。</t>
    <rPh sb="1" eb="4">
      <t>スイドウスイ</t>
    </rPh>
    <rPh sb="6" eb="8">
      <t>セタイ</t>
    </rPh>
    <rPh sb="9" eb="11">
      <t>ケイサン</t>
    </rPh>
    <rPh sb="11" eb="13">
      <t>ケッカ</t>
    </rPh>
    <rPh sb="14" eb="15">
      <t>デ</t>
    </rPh>
    <rPh sb="21" eb="23">
      <t>キョウユウ</t>
    </rPh>
    <rPh sb="27" eb="30">
      <t>カクコベツ</t>
    </rPh>
    <rPh sb="31" eb="33">
      <t>サンシュツ</t>
    </rPh>
    <rPh sb="37" eb="39">
      <t>ゲンメン</t>
    </rPh>
    <rPh sb="39" eb="42">
      <t>タイショウシャ</t>
    </rPh>
    <rPh sb="63" eb="65">
      <t>ヘイヨウ</t>
    </rPh>
    <rPh sb="67" eb="69">
      <t>バアイ</t>
    </rPh>
    <rPh sb="75" eb="77">
      <t>ケイサン</t>
    </rPh>
    <rPh sb="77" eb="78">
      <t>ヒョウ</t>
    </rPh>
    <rPh sb="80" eb="82">
      <t>サンシュツ</t>
    </rPh>
    <phoneticPr fontId="3"/>
  </si>
  <si>
    <t>　※１世帯、水道水だけのご利用の場合</t>
  </si>
  <si>
    <r>
      <t>金額</t>
    </r>
    <r>
      <rPr>
        <sz val="8"/>
        <rFont val="ＭＳ Ｐゴシック"/>
        <family val="3"/>
        <charset val="128"/>
      </rPr>
      <t xml:space="preserve">
（消費税相当額込）</t>
    </r>
    <rPh sb="0" eb="2">
      <t>キンガク</t>
    </rPh>
    <rPh sb="4" eb="6">
      <t>ショウヒ</t>
    </rPh>
    <rPh sb="6" eb="7">
      <t>ゼイ</t>
    </rPh>
    <rPh sb="7" eb="9">
      <t>ソウトウ</t>
    </rPh>
    <rPh sb="9" eb="10">
      <t>ガク</t>
    </rPh>
    <rPh sb="10" eb="11">
      <t>コ</t>
    </rPh>
    <phoneticPr fontId="3"/>
  </si>
  <si>
    <t>金額
（小計：税抜）</t>
    <rPh sb="0" eb="2">
      <t>キンガク</t>
    </rPh>
    <rPh sb="4" eb="6">
      <t>ショウケイ</t>
    </rPh>
    <rPh sb="7" eb="8">
      <t>ゼイ</t>
    </rPh>
    <rPh sb="8" eb="9">
      <t>ヌ</t>
    </rPh>
    <phoneticPr fontId="3"/>
  </si>
  <si>
    <t>基本料金</t>
    <phoneticPr fontId="3"/>
  </si>
  <si>
    <t>基本料金
（税抜）</t>
    <rPh sb="6" eb="7">
      <t>ゼイ</t>
    </rPh>
    <rPh sb="7" eb="8">
      <t>ヌ</t>
    </rPh>
    <phoneticPr fontId="3"/>
  </si>
  <si>
    <t>※1か月あたりの使用水量が1～10ｍ3の場合は、定額として990円を徴収いたします。</t>
    <phoneticPr fontId="3"/>
  </si>
  <si>
    <t>基本料金
（税抜）</t>
    <rPh sb="0" eb="2">
      <t>キホン</t>
    </rPh>
    <rPh sb="2" eb="4">
      <t>リョウキン</t>
    </rPh>
    <rPh sb="6" eb="7">
      <t>ゼイ</t>
    </rPh>
    <phoneticPr fontId="3"/>
  </si>
  <si>
    <r>
      <t>501～1,000m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</si>
  <si>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t>※この計算表は令和5年3月までの使用料体系(下水道使用料表)による市川市下水道使用料の計算のみ有効です。</t>
    <rPh sb="3" eb="5">
      <t>ケイサン</t>
    </rPh>
    <rPh sb="5" eb="6">
      <t>オモテ</t>
    </rPh>
    <rPh sb="16" eb="19">
      <t>シヨウリョウ</t>
    </rPh>
    <rPh sb="33" eb="35">
      <t>イチカワ</t>
    </rPh>
    <rPh sb="35" eb="36">
      <t>シ</t>
    </rPh>
    <rPh sb="36" eb="39">
      <t>ゲスイドウ</t>
    </rPh>
    <rPh sb="39" eb="41">
      <t>シヨウ</t>
    </rPh>
    <rPh sb="43" eb="45">
      <t>ケイサン</t>
    </rPh>
    <rPh sb="47" eb="49">
      <t>ユウコウ</t>
    </rPh>
    <phoneticPr fontId="3"/>
  </si>
  <si>
    <t>(上水道使用量(検針値)を2か月で割りますが、端数がある場合、片方は小数点以下を切上げ、片方を切下げます)</t>
    <rPh sb="1" eb="2">
      <t>ウエ</t>
    </rPh>
    <rPh sb="2" eb="4">
      <t>スイドウ</t>
    </rPh>
    <rPh sb="4" eb="7">
      <t>シヨウリョウ</t>
    </rPh>
    <rPh sb="8" eb="10">
      <t>ケンシン</t>
    </rPh>
    <rPh sb="10" eb="11">
      <t>チ</t>
    </rPh>
    <rPh sb="15" eb="16">
      <t>ゲツ</t>
    </rPh>
    <rPh sb="17" eb="18">
      <t>ワ</t>
    </rPh>
    <rPh sb="23" eb="25">
      <t>ハスウ</t>
    </rPh>
    <rPh sb="28" eb="30">
      <t>バアイ</t>
    </rPh>
    <rPh sb="31" eb="33">
      <t>カタホウ</t>
    </rPh>
    <rPh sb="34" eb="37">
      <t>ショウスウテン</t>
    </rPh>
    <rPh sb="37" eb="39">
      <t>イカ</t>
    </rPh>
    <rPh sb="40" eb="41">
      <t>キ</t>
    </rPh>
    <rPh sb="41" eb="42">
      <t>ア</t>
    </rPh>
    <phoneticPr fontId="3"/>
  </si>
  <si>
    <r>
      <t>こちらに</t>
    </r>
    <r>
      <rPr>
        <b/>
        <sz val="11"/>
        <color rgb="FFFF0000"/>
        <rFont val="ＭＳ Ｐゴシック"/>
        <family val="3"/>
        <charset val="128"/>
        <scheme val="minor"/>
      </rPr>
      <t>千葉県企業局で発行された上水道使用量（検針票）の値を入力してください</t>
    </r>
    <r>
      <rPr>
        <sz val="11"/>
        <color theme="1"/>
        <rFont val="ＭＳ Ｐゴシック"/>
        <family val="3"/>
        <charset val="128"/>
        <scheme val="minor"/>
      </rPr>
      <t>（検針は２か月分の集計となっております）</t>
    </r>
    <rPh sb="4" eb="7">
      <t>チバケン</t>
    </rPh>
    <rPh sb="7" eb="9">
      <t>キギョウ</t>
    </rPh>
    <rPh sb="9" eb="10">
      <t>キョク</t>
    </rPh>
    <rPh sb="11" eb="13">
      <t>ハッコウ</t>
    </rPh>
    <rPh sb="16" eb="19">
      <t>ジョウスイドウ</t>
    </rPh>
    <rPh sb="19" eb="22">
      <t>シヨウリョウ</t>
    </rPh>
    <rPh sb="23" eb="26">
      <t>ケンシンヒョウ</t>
    </rPh>
    <rPh sb="28" eb="29">
      <t>アタイ</t>
    </rPh>
    <rPh sb="39" eb="41">
      <t>ケンシン</t>
    </rPh>
    <rPh sb="44" eb="46">
      <t>ゲツブン</t>
    </rPh>
    <rPh sb="47" eb="49">
      <t>シュウケイ</t>
    </rPh>
    <phoneticPr fontId="3"/>
  </si>
  <si>
    <t>※製氷業、醸造業、清涼飲料水製造業その他の事業を営む使用者が、排除汚水量申請を行っている場合は、認可された排除量を差し引いた量を入力してください。</t>
    <rPh sb="1" eb="4">
      <t>セイヒョウギョウ</t>
    </rPh>
    <rPh sb="5" eb="8">
      <t>ジョウゾウギョウ</t>
    </rPh>
    <rPh sb="9" eb="11">
      <t>セイリョウ</t>
    </rPh>
    <rPh sb="11" eb="14">
      <t>インリョウスイ</t>
    </rPh>
    <rPh sb="14" eb="17">
      <t>セイゾウギョウ</t>
    </rPh>
    <rPh sb="19" eb="20">
      <t>タ</t>
    </rPh>
    <rPh sb="21" eb="23">
      <t>ジギョウ</t>
    </rPh>
    <rPh sb="24" eb="25">
      <t>イトナ</t>
    </rPh>
    <rPh sb="26" eb="29">
      <t>シヨウシャ</t>
    </rPh>
    <rPh sb="31" eb="33">
      <t>ハイジョ</t>
    </rPh>
    <rPh sb="33" eb="35">
      <t>オスイ</t>
    </rPh>
    <rPh sb="35" eb="36">
      <t>リョウ</t>
    </rPh>
    <rPh sb="36" eb="38">
      <t>シンセイ</t>
    </rPh>
    <rPh sb="39" eb="40">
      <t>オコナ</t>
    </rPh>
    <rPh sb="44" eb="46">
      <t>バアイ</t>
    </rPh>
    <rPh sb="48" eb="50">
      <t>ニンカ</t>
    </rPh>
    <rPh sb="53" eb="55">
      <t>ハイジョ</t>
    </rPh>
    <rPh sb="55" eb="56">
      <t>リョウ</t>
    </rPh>
    <rPh sb="57" eb="58">
      <t>サ</t>
    </rPh>
    <rPh sb="59" eb="60">
      <t>イン</t>
    </rPh>
    <rPh sb="62" eb="63">
      <t>リョウ</t>
    </rPh>
    <phoneticPr fontId="3"/>
  </si>
  <si>
    <t>超過料金単価
（税抜）</t>
    <rPh sb="2" eb="4">
      <t>リョウキン</t>
    </rPh>
    <rPh sb="4" eb="6">
      <t>タンカ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</si>
</sst>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円&quot;"/>
    <numFmt numFmtId="177" formatCode="#,##0.00&quot;円&quot;"/>
    <numFmt numFmtId="178" formatCode="#,##0&quot;m3&quot;"/>
    <numFmt numFmtId="179" formatCode="#,##0.&quot;円&quot;"/>
  </numFmts>
  <fonts count="28" x14ac:knownFonts="1">
    <font>
      <sz val="11"/>
      <color theme="1"/>
      <name val="ＭＳ Ｐ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4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5" fillId="3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0" fillId="0" borderId="4" xfId="0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</xf>
    <xf numFmtId="9" fontId="13" fillId="0" borderId="10" xfId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Protection="1">
      <alignment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</xf>
    <xf numFmtId="178" fontId="13" fillId="5" borderId="16" xfId="2" applyNumberFormat="1" applyFont="1" applyFill="1" applyBorder="1" applyAlignment="1" applyProtection="1">
      <alignment vertical="center"/>
    </xf>
    <xf numFmtId="176" fontId="13" fillId="5" borderId="17" xfId="0" applyNumberFormat="1" applyFont="1" applyFill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 applyFill="1" applyProtection="1">
      <alignment vertical="center"/>
    </xf>
    <xf numFmtId="0" fontId="13" fillId="0" borderId="0" xfId="0" applyFont="1" applyFill="1" applyBorder="1" applyProtection="1">
      <alignment vertical="center"/>
    </xf>
    <xf numFmtId="178" fontId="13" fillId="3" borderId="19" xfId="2" applyNumberFormat="1" applyFont="1" applyFill="1" applyBorder="1" applyAlignment="1" applyProtection="1">
      <alignment vertical="center"/>
    </xf>
    <xf numFmtId="176" fontId="13" fillId="3" borderId="20" xfId="0" applyNumberFormat="1" applyFont="1" applyFill="1" applyBorder="1" applyAlignment="1" applyProtection="1">
      <alignment vertical="center"/>
    </xf>
    <xf numFmtId="0" fontId="8" fillId="0" borderId="21" xfId="0" applyFont="1" applyBorder="1" applyAlignment="1" applyProtection="1">
      <alignment horizontal="center" vertical="center" textRotation="255"/>
    </xf>
    <xf numFmtId="0" fontId="13" fillId="0" borderId="21" xfId="0" applyFont="1" applyBorder="1" applyAlignment="1" applyProtection="1">
      <alignment horizontal="center" vertical="center"/>
    </xf>
    <xf numFmtId="176" fontId="13" fillId="0" borderId="21" xfId="0" applyNumberFormat="1" applyFont="1" applyBorder="1" applyAlignment="1" applyProtection="1">
      <alignment vertical="center"/>
    </xf>
    <xf numFmtId="176" fontId="17" fillId="0" borderId="21" xfId="0" applyNumberFormat="1" applyFont="1" applyBorder="1" applyAlignment="1" applyProtection="1">
      <alignment vertical="center"/>
    </xf>
    <xf numFmtId="0" fontId="18" fillId="5" borderId="22" xfId="0" applyFont="1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0" xfId="0" applyFill="1" applyBorder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178" fontId="4" fillId="0" borderId="5" xfId="2" applyNumberFormat="1" applyFont="1" applyFill="1" applyBorder="1" applyAlignment="1" applyProtection="1">
      <alignment vertical="center" wrapText="1"/>
    </xf>
    <xf numFmtId="177" fontId="22" fillId="0" borderId="0" xfId="2" applyNumberFormat="1" applyFont="1" applyFill="1" applyBorder="1" applyProtection="1">
      <alignment vertical="center"/>
      <protection locked="0"/>
    </xf>
    <xf numFmtId="178" fontId="4" fillId="0" borderId="23" xfId="2" applyNumberFormat="1" applyFont="1" applyFill="1" applyBorder="1" applyAlignment="1" applyProtection="1">
      <alignment horizontal="right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</xf>
    <xf numFmtId="178" fontId="22" fillId="0" borderId="8" xfId="2" applyNumberFormat="1" applyFont="1" applyFill="1" applyBorder="1" applyProtection="1">
      <alignment vertical="center"/>
    </xf>
    <xf numFmtId="178" fontId="22" fillId="0" borderId="26" xfId="2" applyNumberFormat="1" applyFont="1" applyFill="1" applyBorder="1" applyProtection="1">
      <alignment vertical="center"/>
    </xf>
    <xf numFmtId="178" fontId="22" fillId="0" borderId="27" xfId="2" applyNumberFormat="1" applyFont="1" applyFill="1" applyBorder="1" applyProtection="1">
      <alignment vertical="center"/>
    </xf>
    <xf numFmtId="0" fontId="8" fillId="0" borderId="5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8" fillId="3" borderId="22" xfId="0" applyFont="1" applyFill="1" applyBorder="1" applyProtection="1">
      <alignment vertical="center"/>
    </xf>
    <xf numFmtId="0" fontId="0" fillId="3" borderId="1" xfId="0" applyFill="1" applyBorder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0" xfId="0" applyFill="1" applyBorder="1" applyProtection="1">
      <alignment vertical="center"/>
    </xf>
    <xf numFmtId="176" fontId="16" fillId="0" borderId="28" xfId="2" applyNumberFormat="1" applyFont="1" applyBorder="1" applyAlignment="1" applyProtection="1">
      <alignment horizontal="center" vertical="center"/>
    </xf>
    <xf numFmtId="178" fontId="17" fillId="0" borderId="29" xfId="2" applyNumberFormat="1" applyFont="1" applyBorder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178" fontId="22" fillId="0" borderId="5" xfId="2" applyNumberFormat="1" applyFont="1" applyFill="1" applyBorder="1" applyProtection="1">
      <alignment vertical="center"/>
    </xf>
    <xf numFmtId="179" fontId="22" fillId="0" borderId="30" xfId="2" applyNumberFormat="1" applyFont="1" applyFill="1" applyBorder="1" applyProtection="1">
      <alignment vertical="center"/>
    </xf>
    <xf numFmtId="179" fontId="22" fillId="0" borderId="28" xfId="2" applyNumberFormat="1" applyFont="1" applyFill="1" applyBorder="1" applyProtection="1">
      <alignment vertical="center"/>
    </xf>
    <xf numFmtId="179" fontId="4" fillId="0" borderId="31" xfId="2" applyNumberFormat="1" applyFont="1" applyFill="1" applyBorder="1" applyProtection="1">
      <alignment vertical="center"/>
    </xf>
    <xf numFmtId="179" fontId="4" fillId="0" borderId="32" xfId="2" applyNumberFormat="1" applyFont="1" applyFill="1" applyBorder="1" applyProtection="1">
      <alignment vertical="center"/>
    </xf>
    <xf numFmtId="179" fontId="22" fillId="0" borderId="31" xfId="2" applyNumberFormat="1" applyFont="1" applyFill="1" applyBorder="1" applyProtection="1">
      <alignment vertical="center"/>
    </xf>
    <xf numFmtId="179" fontId="22" fillId="0" borderId="33" xfId="2" applyNumberFormat="1" applyFont="1" applyFill="1" applyBorder="1" applyProtection="1">
      <alignment vertical="center"/>
    </xf>
    <xf numFmtId="179" fontId="22" fillId="0" borderId="34" xfId="2" applyNumberFormat="1" applyFont="1" applyFill="1" applyBorder="1" applyProtection="1">
      <alignment vertical="center"/>
    </xf>
    <xf numFmtId="179" fontId="22" fillId="2" borderId="30" xfId="2" applyNumberFormat="1" applyFont="1" applyFill="1" applyBorder="1" applyProtection="1">
      <alignment vertical="center"/>
    </xf>
    <xf numFmtId="179" fontId="22" fillId="2" borderId="35" xfId="2" applyNumberFormat="1" applyFont="1" applyFill="1" applyBorder="1" applyProtection="1">
      <alignment vertical="center"/>
    </xf>
    <xf numFmtId="179" fontId="22" fillId="6" borderId="30" xfId="2" applyNumberFormat="1" applyFont="1" applyFill="1" applyBorder="1" applyProtection="1">
      <alignment vertical="center"/>
    </xf>
    <xf numFmtId="179" fontId="22" fillId="6" borderId="34" xfId="2" applyNumberFormat="1" applyFont="1" applyFill="1" applyBorder="1" applyProtection="1">
      <alignment vertical="center"/>
    </xf>
    <xf numFmtId="179" fontId="22" fillId="6" borderId="32" xfId="2" applyNumberFormat="1" applyFont="1" applyFill="1" applyBorder="1" applyProtection="1">
      <alignment vertical="center"/>
    </xf>
    <xf numFmtId="179" fontId="22" fillId="6" borderId="35" xfId="2" applyNumberFormat="1" applyFont="1" applyFill="1" applyBorder="1" applyProtection="1">
      <alignment vertical="center"/>
    </xf>
    <xf numFmtId="0" fontId="1" fillId="2" borderId="36" xfId="0" applyFont="1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16" fillId="4" borderId="15" xfId="0" applyFont="1" applyFill="1" applyBorder="1" applyAlignment="1" applyProtection="1">
      <alignment horizontal="center" vertical="center" shrinkToFit="1"/>
    </xf>
    <xf numFmtId="0" fontId="13" fillId="5" borderId="5" xfId="0" applyFont="1" applyFill="1" applyBorder="1" applyAlignment="1" applyProtection="1">
      <alignment horizontal="center" vertical="center" shrinkToFit="1"/>
    </xf>
    <xf numFmtId="0" fontId="13" fillId="3" borderId="18" xfId="0" applyFont="1" applyFill="1" applyBorder="1" applyAlignment="1" applyProtection="1">
      <alignment horizontal="center" vertical="center" shrinkToFit="1"/>
    </xf>
    <xf numFmtId="0" fontId="26" fillId="0" borderId="7" xfId="0" applyFont="1" applyBorder="1" applyAlignment="1" applyProtection="1">
      <alignment horizontal="center" vertical="center" wrapText="1" shrinkToFit="1"/>
    </xf>
    <xf numFmtId="176" fontId="17" fillId="5" borderId="28" xfId="2" applyNumberFormat="1" applyFont="1" applyFill="1" applyBorder="1" applyAlignment="1" applyProtection="1">
      <alignment vertical="center" shrinkToFit="1"/>
    </xf>
    <xf numFmtId="176" fontId="17" fillId="3" borderId="28" xfId="2" applyNumberFormat="1" applyFont="1" applyFill="1" applyBorder="1" applyAlignment="1" applyProtection="1">
      <alignment vertical="center" shrinkToFit="1"/>
    </xf>
    <xf numFmtId="0" fontId="26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</xf>
    <xf numFmtId="0" fontId="5" fillId="7" borderId="54" xfId="0" applyFont="1" applyFill="1" applyBorder="1" applyProtection="1">
      <alignment vertical="center"/>
    </xf>
    <xf numFmtId="0" fontId="0" fillId="7" borderId="55" xfId="0" applyFill="1" applyBorder="1">
      <alignment vertical="center"/>
    </xf>
    <xf numFmtId="0" fontId="0" fillId="7" borderId="56" xfId="0" applyFill="1" applyBorder="1">
      <alignment vertical="center"/>
    </xf>
    <xf numFmtId="0" fontId="0" fillId="2" borderId="57" xfId="0" applyFill="1" applyBorder="1" applyProtection="1">
      <alignment vertical="center"/>
    </xf>
    <xf numFmtId="38" fontId="1" fillId="0" borderId="1" xfId="2" applyFont="1" applyBorder="1" applyAlignment="1" applyProtection="1">
      <alignment horizontal="center" vertical="center" shrinkToFit="1"/>
      <protection locked="0"/>
    </xf>
    <xf numFmtId="38" fontId="12" fillId="0" borderId="1" xfId="2" applyFont="1" applyFill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wrapText="1" shrinkToFit="1"/>
    </xf>
    <xf numFmtId="0" fontId="0" fillId="0" borderId="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shrinkToFit="1"/>
    </xf>
    <xf numFmtId="0" fontId="0" fillId="3" borderId="22" xfId="0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24" fillId="2" borderId="36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vertical="center" wrapText="1"/>
    </xf>
    <xf numFmtId="0" fontId="24" fillId="2" borderId="57" xfId="0" applyFont="1" applyFill="1" applyBorder="1" applyAlignment="1" applyProtection="1">
      <alignment vertical="center" wrapText="1"/>
    </xf>
    <xf numFmtId="0" fontId="0" fillId="2" borderId="36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57" xfId="0" applyFill="1" applyBorder="1" applyAlignment="1" applyProtection="1">
      <alignment vertical="center" wrapText="1"/>
    </xf>
    <xf numFmtId="0" fontId="0" fillId="2" borderId="3" xfId="0" applyFill="1" applyBorder="1" applyAlignment="1" applyProtection="1">
      <alignment vertical="center" wrapText="1"/>
    </xf>
    <xf numFmtId="0" fontId="0" fillId="2" borderId="58" xfId="0" applyFill="1" applyBorder="1" applyAlignment="1" applyProtection="1">
      <alignment vertical="center" wrapText="1"/>
    </xf>
    <xf numFmtId="0" fontId="0" fillId="2" borderId="59" xfId="0" applyFill="1" applyBorder="1" applyAlignment="1" applyProtection="1">
      <alignment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 textRotation="255"/>
    </xf>
    <xf numFmtId="0" fontId="10" fillId="0" borderId="41" xfId="0" applyFont="1" applyBorder="1" applyAlignment="1" applyProtection="1">
      <alignment horizontal="center" vertical="center" textRotation="255"/>
    </xf>
    <xf numFmtId="0" fontId="8" fillId="0" borderId="0" xfId="0" applyFont="1" applyAlignment="1" applyProtection="1">
      <alignment vertical="center" wrapText="1"/>
    </xf>
    <xf numFmtId="0" fontId="16" fillId="0" borderId="49" xfId="0" applyFont="1" applyBorder="1" applyAlignment="1" applyProtection="1">
      <alignment horizontal="center" vertical="center" textRotation="255"/>
    </xf>
    <xf numFmtId="0" fontId="16" fillId="0" borderId="50" xfId="0" applyFont="1" applyBorder="1" applyAlignment="1" applyProtection="1">
      <alignment horizontal="center" vertical="center" textRotation="255"/>
    </xf>
    <xf numFmtId="0" fontId="16" fillId="0" borderId="51" xfId="0" applyFont="1" applyBorder="1" applyAlignment="1" applyProtection="1">
      <alignment horizontal="center" vertical="center" textRotation="255"/>
    </xf>
    <xf numFmtId="176" fontId="17" fillId="4" borderId="52" xfId="0" applyNumberFormat="1" applyFont="1" applyFill="1" applyBorder="1" applyAlignment="1" applyProtection="1">
      <alignment vertical="center" shrinkToFit="1"/>
    </xf>
    <xf numFmtId="176" fontId="17" fillId="4" borderId="53" xfId="0" applyNumberFormat="1" applyFont="1" applyFill="1" applyBorder="1" applyAlignment="1" applyProtection="1">
      <alignment vertical="center" shrinkToFit="1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 textRotation="255"/>
    </xf>
    <xf numFmtId="0" fontId="10" fillId="0" borderId="44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85" zoomScaleNormal="85" workbookViewId="0">
      <selection activeCell="E3" sqref="E3"/>
    </sheetView>
  </sheetViews>
  <sheetFormatPr defaultRowHeight="13" x14ac:dyDescent="0.2"/>
  <cols>
    <col min="1" max="7" width="14.6328125" customWidth="1"/>
  </cols>
  <sheetData>
    <row r="1" spans="1:9" ht="16.5" x14ac:dyDescent="0.2">
      <c r="A1" s="87" t="s">
        <v>28</v>
      </c>
      <c r="B1" s="88"/>
      <c r="C1" s="88"/>
      <c r="D1" s="88"/>
      <c r="E1" s="88"/>
      <c r="F1" s="88"/>
      <c r="G1" s="89"/>
    </row>
    <row r="2" spans="1:9" s="1" customFormat="1" ht="19.5" thickBot="1" x14ac:dyDescent="0.25">
      <c r="A2" s="73"/>
      <c r="B2" s="74"/>
      <c r="C2" s="75"/>
      <c r="D2" s="74"/>
      <c r="E2" s="74"/>
      <c r="F2" s="76"/>
      <c r="G2" s="90"/>
      <c r="H2" s="2"/>
      <c r="I2" s="3"/>
    </row>
    <row r="3" spans="1:9" s="1" customFormat="1" ht="39.75" customHeight="1" thickBot="1" x14ac:dyDescent="0.25">
      <c r="A3" s="96" t="s">
        <v>41</v>
      </c>
      <c r="B3" s="97"/>
      <c r="C3" s="97"/>
      <c r="D3" s="98"/>
      <c r="E3" s="91">
        <v>0</v>
      </c>
      <c r="F3" s="4" t="s">
        <v>12</v>
      </c>
      <c r="G3" s="90"/>
      <c r="H3" s="2"/>
      <c r="I3" s="3"/>
    </row>
    <row r="4" spans="1:9" s="1" customFormat="1" ht="36" customHeight="1" x14ac:dyDescent="0.2">
      <c r="A4" s="99" t="s">
        <v>39</v>
      </c>
      <c r="B4" s="100"/>
      <c r="C4" s="100"/>
      <c r="D4" s="100"/>
      <c r="E4" s="100"/>
      <c r="F4" s="100"/>
      <c r="G4" s="101"/>
      <c r="H4" s="2"/>
      <c r="I4" s="3"/>
    </row>
    <row r="5" spans="1:9" s="1" customFormat="1" ht="36" customHeight="1" x14ac:dyDescent="0.2">
      <c r="A5" s="102" t="s">
        <v>30</v>
      </c>
      <c r="B5" s="103"/>
      <c r="C5" s="103"/>
      <c r="D5" s="103"/>
      <c r="E5" s="103"/>
      <c r="F5" s="103"/>
      <c r="G5" s="104"/>
      <c r="H5" s="2"/>
      <c r="I5" s="3"/>
    </row>
    <row r="6" spans="1:9" s="1" customFormat="1" ht="44.25" customHeight="1" thickBot="1" x14ac:dyDescent="0.25">
      <c r="A6" s="105" t="s">
        <v>42</v>
      </c>
      <c r="B6" s="106"/>
      <c r="C6" s="106"/>
      <c r="D6" s="106"/>
      <c r="E6" s="106"/>
      <c r="F6" s="106"/>
      <c r="G6" s="107"/>
      <c r="H6" s="2"/>
      <c r="I6" s="3"/>
    </row>
    <row r="7" spans="1:9" s="1" customFormat="1" x14ac:dyDescent="0.2">
      <c r="C7" s="5"/>
      <c r="H7" s="2"/>
      <c r="I7" s="3"/>
    </row>
    <row r="8" spans="1:9" s="1" customFormat="1" ht="21" x14ac:dyDescent="0.2">
      <c r="A8" s="6" t="s">
        <v>25</v>
      </c>
      <c r="C8" s="5"/>
      <c r="H8" s="2"/>
      <c r="I8" s="3"/>
    </row>
    <row r="9" spans="1:9" s="1" customFormat="1" ht="24.75" customHeight="1" x14ac:dyDescent="0.2">
      <c r="A9" s="7"/>
      <c r="C9" s="5"/>
      <c r="E9" s="1" t="s">
        <v>31</v>
      </c>
      <c r="G9" s="77"/>
      <c r="H9" s="2"/>
      <c r="I9" s="3"/>
    </row>
    <row r="10" spans="1:9" s="1" customFormat="1" ht="18" customHeight="1" thickBot="1" x14ac:dyDescent="0.25">
      <c r="C10" s="5"/>
      <c r="H10" s="2"/>
      <c r="I10" s="3"/>
    </row>
    <row r="11" spans="1:9" s="1" customFormat="1" ht="36" customHeight="1" thickBot="1" x14ac:dyDescent="0.25">
      <c r="A11" s="108" t="s">
        <v>29</v>
      </c>
      <c r="B11" s="109"/>
      <c r="C11" s="92">
        <f>E3</f>
        <v>0</v>
      </c>
      <c r="D11" s="10" t="s">
        <v>13</v>
      </c>
      <c r="F11" s="17" t="s">
        <v>3</v>
      </c>
      <c r="G11" s="18">
        <v>0.1</v>
      </c>
      <c r="H11" s="2"/>
      <c r="I11" s="3"/>
    </row>
    <row r="12" spans="1:9" s="1" customFormat="1" ht="18.75" customHeight="1" x14ac:dyDescent="0.2">
      <c r="C12" s="5"/>
      <c r="H12" s="2"/>
      <c r="I12" s="3"/>
    </row>
    <row r="13" spans="1:9" s="12" customFormat="1" ht="31.5" customHeight="1" x14ac:dyDescent="0.2">
      <c r="A13" s="12" t="s">
        <v>14</v>
      </c>
      <c r="C13" s="13"/>
      <c r="H13" s="15"/>
      <c r="I13" s="16"/>
    </row>
    <row r="14" spans="1:9" s="12" customFormat="1" ht="24" customHeight="1" x14ac:dyDescent="0.2">
      <c r="A14" s="95" t="s">
        <v>40</v>
      </c>
      <c r="B14" s="95"/>
      <c r="C14" s="95"/>
      <c r="D14" s="95"/>
      <c r="E14" s="95"/>
      <c r="F14" s="95"/>
      <c r="G14" s="95"/>
      <c r="H14" s="15"/>
      <c r="I14" s="16"/>
    </row>
    <row r="15" spans="1:9" s="12" customFormat="1" ht="20.25" customHeight="1" x14ac:dyDescent="0.2">
      <c r="A15" s="112"/>
      <c r="B15" s="112"/>
      <c r="C15" s="112"/>
      <c r="D15" s="112"/>
      <c r="E15" s="112"/>
      <c r="F15" s="112"/>
      <c r="G15" s="112"/>
      <c r="H15" s="15"/>
      <c r="I15" s="16"/>
    </row>
    <row r="16" spans="1:9" s="1" customFormat="1" ht="21" customHeight="1" thickBot="1" x14ac:dyDescent="0.25">
      <c r="C16" s="5"/>
      <c r="H16" s="2"/>
      <c r="I16" s="3"/>
    </row>
    <row r="17" spans="1:9" s="12" customFormat="1" ht="23.5" x14ac:dyDescent="0.2">
      <c r="A17" s="113" t="s">
        <v>4</v>
      </c>
      <c r="B17" s="21"/>
      <c r="C17" s="22" t="s">
        <v>5</v>
      </c>
      <c r="D17" s="23" t="s">
        <v>32</v>
      </c>
      <c r="E17" s="78" t="s">
        <v>6</v>
      </c>
      <c r="H17" s="15"/>
      <c r="I17" s="16"/>
    </row>
    <row r="18" spans="1:9" s="26" customFormat="1" ht="29.25" customHeight="1" x14ac:dyDescent="0.2">
      <c r="A18" s="114"/>
      <c r="B18" s="79" t="s">
        <v>15</v>
      </c>
      <c r="C18" s="24">
        <f>ROUNDUP(C11/2,0)</f>
        <v>0</v>
      </c>
      <c r="D18" s="25">
        <f>E37</f>
        <v>0</v>
      </c>
      <c r="E18" s="116">
        <f>ROUNDDOWN(D18+D19,0)</f>
        <v>0</v>
      </c>
      <c r="H18" s="27"/>
      <c r="I18" s="28"/>
    </row>
    <row r="19" spans="1:9" s="26" customFormat="1" ht="29.25" customHeight="1" thickBot="1" x14ac:dyDescent="0.25">
      <c r="A19" s="115"/>
      <c r="B19" s="80" t="s">
        <v>16</v>
      </c>
      <c r="C19" s="29">
        <f>ROUNDDOWN(C11/2,0)</f>
        <v>0</v>
      </c>
      <c r="D19" s="30">
        <f>E55</f>
        <v>0</v>
      </c>
      <c r="E19" s="117"/>
      <c r="H19" s="27"/>
      <c r="I19" s="28"/>
    </row>
    <row r="20" spans="1:9" s="26" customFormat="1" ht="20.25" customHeight="1" x14ac:dyDescent="0.2">
      <c r="A20" s="31"/>
      <c r="B20" s="32"/>
      <c r="C20" s="33"/>
      <c r="D20" s="33"/>
      <c r="E20" s="34"/>
      <c r="F20" s="34"/>
      <c r="G20" s="34"/>
      <c r="H20" s="27"/>
      <c r="I20" s="28"/>
    </row>
    <row r="21" spans="1:9" s="1" customFormat="1" ht="24.75" customHeight="1" thickBot="1" x14ac:dyDescent="0.25">
      <c r="C21" s="5"/>
      <c r="H21" s="2"/>
      <c r="I21" s="3"/>
    </row>
    <row r="22" spans="1:9" s="1" customFormat="1" ht="24" thickBot="1" x14ac:dyDescent="0.25">
      <c r="A22" s="35" t="s">
        <v>8</v>
      </c>
      <c r="B22" s="36"/>
      <c r="C22" s="37"/>
      <c r="D22" s="36"/>
      <c r="E22" s="38"/>
      <c r="H22" s="2"/>
      <c r="I22" s="3"/>
    </row>
    <row r="23" spans="1:9" s="1" customFormat="1" ht="30" customHeight="1" x14ac:dyDescent="0.2">
      <c r="A23" s="118"/>
      <c r="B23" s="119"/>
      <c r="C23" s="93" t="s">
        <v>35</v>
      </c>
      <c r="D23" s="39" t="s">
        <v>17</v>
      </c>
      <c r="E23" s="8" t="s">
        <v>33</v>
      </c>
      <c r="H23" s="40"/>
      <c r="I23" s="3"/>
    </row>
    <row r="24" spans="1:9" s="1" customFormat="1" ht="31" x14ac:dyDescent="0.2">
      <c r="A24" s="110" t="s">
        <v>34</v>
      </c>
      <c r="B24" s="9" t="s">
        <v>0</v>
      </c>
      <c r="C24" s="67">
        <v>900</v>
      </c>
      <c r="D24" s="41">
        <f>IF(C18&gt;=101,0,IF(C18&gt;=11,10,C18))</f>
        <v>0</v>
      </c>
      <c r="E24" s="62">
        <f>IF(C18=0,0,IF(C18&lt;=100,C24,0))</f>
        <v>0</v>
      </c>
      <c r="H24" s="42"/>
      <c r="I24" s="3"/>
    </row>
    <row r="25" spans="1:9" s="1" customFormat="1" ht="31.5" thickBot="1" x14ac:dyDescent="0.25">
      <c r="A25" s="111"/>
      <c r="B25" s="11" t="s">
        <v>1</v>
      </c>
      <c r="C25" s="68">
        <v>1800</v>
      </c>
      <c r="D25" s="43">
        <f>IF(C18&gt;=101,10,0)</f>
        <v>0</v>
      </c>
      <c r="E25" s="63">
        <f>IF(C18&gt;=101,C25,0)</f>
        <v>0</v>
      </c>
      <c r="H25" s="42"/>
      <c r="I25" s="3"/>
    </row>
    <row r="26" spans="1:9" s="1" customFormat="1" ht="30" customHeight="1" thickTop="1" x14ac:dyDescent="0.2">
      <c r="A26" s="120"/>
      <c r="B26" s="121"/>
      <c r="C26" s="81" t="s">
        <v>43</v>
      </c>
      <c r="D26" s="44" t="s">
        <v>9</v>
      </c>
      <c r="E26" s="45" t="s">
        <v>33</v>
      </c>
      <c r="H26" s="40"/>
      <c r="I26" s="3"/>
    </row>
    <row r="27" spans="1:9" s="1" customFormat="1" ht="20.149999999999999" customHeight="1" x14ac:dyDescent="0.2">
      <c r="A27" s="122" t="s">
        <v>2</v>
      </c>
      <c r="B27" s="58" t="s">
        <v>18</v>
      </c>
      <c r="C27" s="69">
        <v>143</v>
      </c>
      <c r="D27" s="59">
        <f>IF(C18&lt;=10,0,IF(C18&gt;=21,10,C18-10))</f>
        <v>0</v>
      </c>
      <c r="E27" s="60">
        <f t="shared" ref="E27:E34" si="0">ROUNDDOWN(C27*D27,0)</f>
        <v>0</v>
      </c>
      <c r="H27" s="42"/>
      <c r="I27" s="3"/>
    </row>
    <row r="28" spans="1:9" s="1" customFormat="1" ht="20.149999999999999" customHeight="1" x14ac:dyDescent="0.2">
      <c r="A28" s="122"/>
      <c r="B28" s="58" t="s">
        <v>19</v>
      </c>
      <c r="C28" s="69">
        <v>163</v>
      </c>
      <c r="D28" s="59">
        <f>IF(C18&lt;=20,0,IF(C18&gt;=31,10,C18-20))</f>
        <v>0</v>
      </c>
      <c r="E28" s="60">
        <f t="shared" si="0"/>
        <v>0</v>
      </c>
      <c r="H28" s="42"/>
      <c r="I28" s="3"/>
    </row>
    <row r="29" spans="1:9" s="1" customFormat="1" ht="20.149999999999999" customHeight="1" x14ac:dyDescent="0.2">
      <c r="A29" s="122"/>
      <c r="B29" s="58" t="s">
        <v>20</v>
      </c>
      <c r="C29" s="69">
        <v>188</v>
      </c>
      <c r="D29" s="59">
        <f>IF(C18&lt;=30,0,IF(C18&gt;=51,20,C18-30))</f>
        <v>0</v>
      </c>
      <c r="E29" s="60">
        <f t="shared" si="0"/>
        <v>0</v>
      </c>
      <c r="H29" s="42"/>
      <c r="I29" s="3"/>
    </row>
    <row r="30" spans="1:9" s="1" customFormat="1" ht="20.149999999999999" customHeight="1" x14ac:dyDescent="0.2">
      <c r="A30" s="122"/>
      <c r="B30" s="49" t="s">
        <v>21</v>
      </c>
      <c r="C30" s="69">
        <v>227</v>
      </c>
      <c r="D30" s="59">
        <f>IF(C18&lt;=50,0,IF(C18&gt;=101,50,C18-50))</f>
        <v>0</v>
      </c>
      <c r="E30" s="60">
        <f t="shared" si="0"/>
        <v>0</v>
      </c>
      <c r="H30" s="42"/>
      <c r="I30" s="3"/>
    </row>
    <row r="31" spans="1:9" s="1" customFormat="1" ht="20.149999999999999" customHeight="1" x14ac:dyDescent="0.2">
      <c r="A31" s="122"/>
      <c r="B31" s="49" t="s">
        <v>22</v>
      </c>
      <c r="C31" s="69">
        <v>274</v>
      </c>
      <c r="D31" s="59">
        <f>IF(C18&lt;=100,0,IF(C18&gt;=501,400,C18-100))</f>
        <v>0</v>
      </c>
      <c r="E31" s="60">
        <f t="shared" si="0"/>
        <v>0</v>
      </c>
      <c r="H31" s="42"/>
      <c r="I31" s="3"/>
    </row>
    <row r="32" spans="1:9" s="1" customFormat="1" ht="20.149999999999999" customHeight="1" x14ac:dyDescent="0.2">
      <c r="A32" s="122"/>
      <c r="B32" s="86" t="s">
        <v>38</v>
      </c>
      <c r="C32" s="69">
        <v>318</v>
      </c>
      <c r="D32" s="59">
        <f>IF(C18&lt;=500,0,IF(C18&gt;=1001,500,C18-500))</f>
        <v>0</v>
      </c>
      <c r="E32" s="60">
        <f t="shared" si="0"/>
        <v>0</v>
      </c>
      <c r="H32" s="42"/>
      <c r="I32" s="3"/>
    </row>
    <row r="33" spans="1:9" s="1" customFormat="1" ht="20.149999999999999" customHeight="1" x14ac:dyDescent="0.2">
      <c r="A33" s="122"/>
      <c r="B33" s="86" t="s">
        <v>23</v>
      </c>
      <c r="C33" s="69">
        <v>363</v>
      </c>
      <c r="D33" s="59">
        <f>IF(C18&lt;=1000,0,IF(C18&gt;=2001,1000,C18-1000))</f>
        <v>0</v>
      </c>
      <c r="E33" s="60">
        <f t="shared" si="0"/>
        <v>0</v>
      </c>
      <c r="H33" s="42"/>
      <c r="I33" s="3"/>
    </row>
    <row r="34" spans="1:9" s="1" customFormat="1" ht="20.149999999999999" customHeight="1" x14ac:dyDescent="0.2">
      <c r="A34" s="122"/>
      <c r="B34" s="86" t="s">
        <v>7</v>
      </c>
      <c r="C34" s="69">
        <v>410</v>
      </c>
      <c r="D34" s="59">
        <f>IF(C18&lt;=2000,0,C18-2000)</f>
        <v>0</v>
      </c>
      <c r="E34" s="60">
        <f t="shared" si="0"/>
        <v>0</v>
      </c>
      <c r="H34" s="42"/>
      <c r="I34" s="3"/>
    </row>
    <row r="35" spans="1:9" s="1" customFormat="1" ht="20.149999999999999" customHeight="1" x14ac:dyDescent="0.2">
      <c r="A35" s="123" t="s">
        <v>26</v>
      </c>
      <c r="B35" s="124"/>
      <c r="C35" s="124"/>
      <c r="D35" s="125"/>
      <c r="E35" s="60">
        <f>E24+E25+E27+E28+E29+E30+E31+E32+E33+E34</f>
        <v>0</v>
      </c>
      <c r="H35" s="42"/>
      <c r="I35" s="3"/>
    </row>
    <row r="36" spans="1:9" s="1" customFormat="1" ht="20.149999999999999" customHeight="1" thickBot="1" x14ac:dyDescent="0.25">
      <c r="A36" s="126" t="s">
        <v>27</v>
      </c>
      <c r="B36" s="127"/>
      <c r="C36" s="127"/>
      <c r="D36" s="128"/>
      <c r="E36" s="61">
        <f>ROUNDDOWN(E35*0.1,0)</f>
        <v>0</v>
      </c>
      <c r="H36" s="42"/>
      <c r="I36" s="3"/>
    </row>
    <row r="37" spans="1:9" s="1" customFormat="1" ht="30.75" customHeight="1" thickBot="1" x14ac:dyDescent="0.25">
      <c r="A37" s="129" t="s">
        <v>10</v>
      </c>
      <c r="B37" s="130"/>
      <c r="C37" s="56" t="s">
        <v>24</v>
      </c>
      <c r="D37" s="57">
        <f>IF(C18&lt;=11,C18,SUM(D27:D34)+10)</f>
        <v>0</v>
      </c>
      <c r="E37" s="82">
        <f>E35+E36</f>
        <v>0</v>
      </c>
      <c r="H37" s="50"/>
      <c r="I37" s="3"/>
    </row>
    <row r="38" spans="1:9" s="1" customFormat="1" x14ac:dyDescent="0.2">
      <c r="A38" s="51" t="s">
        <v>36</v>
      </c>
      <c r="C38" s="5"/>
      <c r="H38" s="2"/>
      <c r="I38" s="3"/>
    </row>
    <row r="39" spans="1:9" s="1" customFormat="1" ht="13.5" thickBot="1" x14ac:dyDescent="0.25">
      <c r="C39" s="5"/>
      <c r="H39" s="2"/>
      <c r="I39" s="3"/>
    </row>
    <row r="40" spans="1:9" s="1" customFormat="1" ht="24" thickBot="1" x14ac:dyDescent="0.25">
      <c r="A40" s="52" t="s">
        <v>11</v>
      </c>
      <c r="B40" s="53"/>
      <c r="C40" s="54"/>
      <c r="D40" s="53"/>
      <c r="E40" s="55"/>
      <c r="H40" s="2"/>
      <c r="I40" s="3"/>
    </row>
    <row r="41" spans="1:9" s="1" customFormat="1" ht="30" customHeight="1" x14ac:dyDescent="0.2">
      <c r="A41" s="118"/>
      <c r="B41" s="119"/>
      <c r="C41" s="94" t="s">
        <v>37</v>
      </c>
      <c r="D41" s="39" t="s">
        <v>17</v>
      </c>
      <c r="E41" s="8" t="s">
        <v>33</v>
      </c>
      <c r="H41" s="2"/>
      <c r="I41" s="3"/>
    </row>
    <row r="42" spans="1:9" s="1" customFormat="1" ht="31" x14ac:dyDescent="0.2">
      <c r="A42" s="110" t="s">
        <v>34</v>
      </c>
      <c r="B42" s="9" t="s">
        <v>0</v>
      </c>
      <c r="C42" s="67">
        <v>900</v>
      </c>
      <c r="D42" s="41">
        <f>IF(C19&gt;=101,0,IF(C19&gt;=11,10,C19))</f>
        <v>0</v>
      </c>
      <c r="E42" s="62">
        <f>IF(C19=0,0,IF(C19&lt;=100,C42,0))</f>
        <v>0</v>
      </c>
      <c r="H42" s="2"/>
      <c r="I42" s="3"/>
    </row>
    <row r="43" spans="1:9" s="1" customFormat="1" ht="31.5" thickBot="1" x14ac:dyDescent="0.25">
      <c r="A43" s="111"/>
      <c r="B43" s="11" t="s">
        <v>1</v>
      </c>
      <c r="C43" s="68">
        <v>1800</v>
      </c>
      <c r="D43" s="43">
        <f>IF(C19&gt;=101,10,0)</f>
        <v>0</v>
      </c>
      <c r="E43" s="63">
        <f>IF(C19&gt;=101,C43,0)</f>
        <v>0</v>
      </c>
      <c r="H43" s="2"/>
      <c r="I43" s="3"/>
    </row>
    <row r="44" spans="1:9" s="1" customFormat="1" ht="30" customHeight="1" thickTop="1" x14ac:dyDescent="0.2">
      <c r="A44" s="120"/>
      <c r="B44" s="121"/>
      <c r="C44" s="84" t="s">
        <v>43</v>
      </c>
      <c r="D44" s="44" t="s">
        <v>9</v>
      </c>
      <c r="E44" s="45" t="s">
        <v>33</v>
      </c>
      <c r="H44" s="2"/>
      <c r="I44" s="3"/>
    </row>
    <row r="45" spans="1:9" s="1" customFormat="1" ht="20.149999999999999" customHeight="1" x14ac:dyDescent="0.2">
      <c r="A45" s="122" t="s">
        <v>2</v>
      </c>
      <c r="B45" s="14" t="s">
        <v>18</v>
      </c>
      <c r="C45" s="70">
        <v>143</v>
      </c>
      <c r="D45" s="46">
        <f>IF(C19&lt;=10,0,IF(C19&gt;=21,10,C19-10))</f>
        <v>0</v>
      </c>
      <c r="E45" s="64">
        <f t="shared" ref="E45:E52" si="1">ROUNDDOWN(C45*D45,0)</f>
        <v>0</v>
      </c>
      <c r="H45" s="2"/>
      <c r="I45" s="3"/>
    </row>
    <row r="46" spans="1:9" s="1" customFormat="1" ht="20.149999999999999" customHeight="1" x14ac:dyDescent="0.2">
      <c r="A46" s="122"/>
      <c r="B46" s="14" t="s">
        <v>19</v>
      </c>
      <c r="C46" s="70">
        <v>163</v>
      </c>
      <c r="D46" s="46">
        <f>IF(C19&lt;=20,0,IF(C19&gt;=31,10,C19-20))</f>
        <v>0</v>
      </c>
      <c r="E46" s="64">
        <f t="shared" si="1"/>
        <v>0</v>
      </c>
      <c r="H46" s="2"/>
      <c r="I46" s="3"/>
    </row>
    <row r="47" spans="1:9" s="1" customFormat="1" ht="20.149999999999999" customHeight="1" x14ac:dyDescent="0.2">
      <c r="A47" s="122"/>
      <c r="B47" s="14" t="s">
        <v>20</v>
      </c>
      <c r="C47" s="70">
        <v>188</v>
      </c>
      <c r="D47" s="46">
        <f>IF(C19&lt;=30,0,IF(C19&gt;=51,20,C19-30))</f>
        <v>0</v>
      </c>
      <c r="E47" s="64">
        <f t="shared" si="1"/>
        <v>0</v>
      </c>
      <c r="H47" s="2"/>
      <c r="I47" s="3"/>
    </row>
    <row r="48" spans="1:9" s="1" customFormat="1" ht="20.149999999999999" customHeight="1" thickBot="1" x14ac:dyDescent="0.25">
      <c r="A48" s="122"/>
      <c r="B48" s="19" t="s">
        <v>21</v>
      </c>
      <c r="C48" s="71">
        <v>227</v>
      </c>
      <c r="D48" s="47">
        <f>IF(C19&lt;=50,0,IF(C19&gt;=101,50,C19-50))</f>
        <v>0</v>
      </c>
      <c r="E48" s="64">
        <f t="shared" si="1"/>
        <v>0</v>
      </c>
      <c r="H48" s="2"/>
      <c r="I48" s="3"/>
    </row>
    <row r="49" spans="1:9" s="1" customFormat="1" ht="20.149999999999999" customHeight="1" thickTop="1" x14ac:dyDescent="0.2">
      <c r="A49" s="122"/>
      <c r="B49" s="20" t="s">
        <v>22</v>
      </c>
      <c r="C49" s="72">
        <v>274</v>
      </c>
      <c r="D49" s="48">
        <f>IF(C19&lt;=100,0,IF(C19&gt;=501,400,C19-100))</f>
        <v>0</v>
      </c>
      <c r="E49" s="65">
        <f t="shared" si="1"/>
        <v>0</v>
      </c>
      <c r="H49" s="2"/>
      <c r="I49" s="3"/>
    </row>
    <row r="50" spans="1:9" s="1" customFormat="1" ht="20.149999999999999" customHeight="1" x14ac:dyDescent="0.2">
      <c r="A50" s="122"/>
      <c r="B50" s="85" t="s">
        <v>38</v>
      </c>
      <c r="C50" s="70">
        <v>318</v>
      </c>
      <c r="D50" s="46">
        <f>IF(C19&lt;=500,0,IF(C19&gt;=1001,500,C19-500))</f>
        <v>0</v>
      </c>
      <c r="E50" s="64">
        <f t="shared" si="1"/>
        <v>0</v>
      </c>
      <c r="H50" s="2"/>
      <c r="I50" s="3"/>
    </row>
    <row r="51" spans="1:9" s="1" customFormat="1" ht="20.149999999999999" customHeight="1" x14ac:dyDescent="0.2">
      <c r="A51" s="122"/>
      <c r="B51" s="85" t="s">
        <v>23</v>
      </c>
      <c r="C51" s="70">
        <v>363</v>
      </c>
      <c r="D51" s="46">
        <f>IF(C19&lt;=1000,0,IF(C19&gt;=2001,1000,C19-1000))</f>
        <v>0</v>
      </c>
      <c r="E51" s="64">
        <f t="shared" si="1"/>
        <v>0</v>
      </c>
      <c r="H51" s="2"/>
      <c r="I51" s="3"/>
    </row>
    <row r="52" spans="1:9" s="1" customFormat="1" ht="20.149999999999999" customHeight="1" x14ac:dyDescent="0.2">
      <c r="A52" s="110"/>
      <c r="B52" s="85" t="s">
        <v>7</v>
      </c>
      <c r="C52" s="70">
        <v>410</v>
      </c>
      <c r="D52" s="46">
        <f>IF(C19&lt;=2000,0,C19-2000)</f>
        <v>0</v>
      </c>
      <c r="E52" s="66">
        <f t="shared" si="1"/>
        <v>0</v>
      </c>
      <c r="H52" s="2"/>
      <c r="I52" s="3"/>
    </row>
    <row r="53" spans="1:9" s="1" customFormat="1" ht="20.149999999999999" customHeight="1" x14ac:dyDescent="0.2">
      <c r="A53" s="123" t="s">
        <v>26</v>
      </c>
      <c r="B53" s="124"/>
      <c r="C53" s="124"/>
      <c r="D53" s="125"/>
      <c r="E53" s="60">
        <f>E42+E43+E45+E46+E47+E48+E49+E50+E51+E52</f>
        <v>0</v>
      </c>
      <c r="H53" s="2"/>
      <c r="I53" s="3"/>
    </row>
    <row r="54" spans="1:9" s="1" customFormat="1" ht="20.149999999999999" customHeight="1" x14ac:dyDescent="0.2">
      <c r="A54" s="123" t="s">
        <v>27</v>
      </c>
      <c r="B54" s="124"/>
      <c r="C54" s="124"/>
      <c r="D54" s="125"/>
      <c r="E54" s="60">
        <f>ROUNDDOWN(E53*0.1,0)</f>
        <v>0</v>
      </c>
      <c r="H54" s="2"/>
      <c r="I54" s="3"/>
    </row>
    <row r="55" spans="1:9" s="1" customFormat="1" ht="30.75" customHeight="1" thickBot="1" x14ac:dyDescent="0.25">
      <c r="A55" s="129" t="s">
        <v>10</v>
      </c>
      <c r="B55" s="130"/>
      <c r="C55" s="56" t="s">
        <v>24</v>
      </c>
      <c r="D55" s="57">
        <f>IF(C19&lt;=11,C19,SUM(D45:D52)+10)</f>
        <v>0</v>
      </c>
      <c r="E55" s="83">
        <f>E53+E54</f>
        <v>0</v>
      </c>
      <c r="H55" s="2"/>
      <c r="I55" s="3"/>
    </row>
    <row r="56" spans="1:9" s="1" customFormat="1" x14ac:dyDescent="0.2">
      <c r="A56" s="51" t="str">
        <f>A38</f>
        <v>※1か月あたりの使用水量が1～10ｍ3の場合は、定額として990円を徴収いたします。</v>
      </c>
      <c r="C56" s="5"/>
      <c r="H56" s="2"/>
      <c r="I56" s="3"/>
    </row>
    <row r="57" spans="1:9" s="1" customFormat="1" x14ac:dyDescent="0.2">
      <c r="C57" s="5"/>
      <c r="H57" s="2"/>
      <c r="I57" s="3"/>
    </row>
    <row r="58" spans="1:9" s="1" customFormat="1" x14ac:dyDescent="0.2">
      <c r="C58" s="5"/>
      <c r="H58" s="2"/>
      <c r="I58" s="3"/>
    </row>
  </sheetData>
  <sheetProtection sheet="1" objects="1" scenarios="1"/>
  <mergeCells count="23">
    <mergeCell ref="A44:B44"/>
    <mergeCell ref="A45:A52"/>
    <mergeCell ref="A53:D53"/>
    <mergeCell ref="A54:D54"/>
    <mergeCell ref="A55:B55"/>
    <mergeCell ref="A42:A43"/>
    <mergeCell ref="A15:G15"/>
    <mergeCell ref="A17:A19"/>
    <mergeCell ref="E18:E19"/>
    <mergeCell ref="A23:B23"/>
    <mergeCell ref="A24:A25"/>
    <mergeCell ref="A26:B26"/>
    <mergeCell ref="A27:A34"/>
    <mergeCell ref="A35:D35"/>
    <mergeCell ref="A36:D36"/>
    <mergeCell ref="A37:B37"/>
    <mergeCell ref="A41:B41"/>
    <mergeCell ref="A14:G14"/>
    <mergeCell ref="A3:D3"/>
    <mergeCell ref="A4:G4"/>
    <mergeCell ref="A5:G5"/>
    <mergeCell ref="A6:G6"/>
    <mergeCell ref="A11:B11"/>
  </mergeCells>
  <phoneticPr fontId="23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料金計算表</vt:lpstr>
      <vt:lpstr>料金計算表!Print_Area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ichikawa2019</cp:lastModifiedBy>
  <cp:lastPrinted>2023-01-31T06:39:23Z</cp:lastPrinted>
  <dcterms:created xsi:type="dcterms:W3CDTF">2014-03-13T07:10:23Z</dcterms:created>
  <dcterms:modified xsi:type="dcterms:W3CDTF">2023-02-02T02:40:24Z</dcterms:modified>
</cp:coreProperties>
</file>